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1355" yWindow="1275" windowWidth="10470" windowHeight="7605" tabRatio="859"/>
  </bookViews>
  <sheets>
    <sheet name="Aux. de Jardinagem" sheetId="1" r:id="rId1"/>
    <sheet name="Encarregado" sheetId="7" r:id="rId2"/>
    <sheet name="Uniforme - EPI" sheetId="4" r:id="rId3"/>
    <sheet name="Ferramentas" sheetId="5" r:id="rId4"/>
    <sheet name="Serviços Extras" sheetId="8" r:id="rId5"/>
    <sheet name="Relação de Mudas" sheetId="9" r:id="rId6"/>
    <sheet name="Resumo" sheetId="10" r:id="rId7"/>
    <sheet name="Plan1" sheetId="11" r:id="rId8"/>
  </sheets>
  <definedNames>
    <definedName name="_xlnm.Print_Area" localSheetId="0">'Aux. de Jardinagem'!$A$2:$E$113</definedName>
    <definedName name="_xlnm.Print_Area" localSheetId="1">Encarregado!$A$2:$E$113</definedName>
  </definedNames>
  <calcPr calcId="145621"/>
</workbook>
</file>

<file path=xl/calcChain.xml><?xml version="1.0" encoding="utf-8"?>
<calcChain xmlns="http://schemas.openxmlformats.org/spreadsheetml/2006/main">
  <c r="M12" i="11" l="1"/>
  <c r="D73" i="1" l="1"/>
  <c r="D73" i="7"/>
  <c r="D69" i="7"/>
  <c r="D67" i="7"/>
  <c r="D66" i="7"/>
  <c r="D65" i="7"/>
  <c r="D64" i="7"/>
  <c r="D69" i="1"/>
  <c r="D67" i="1"/>
  <c r="D66" i="1"/>
  <c r="D65" i="1"/>
  <c r="D64" i="1"/>
  <c r="E21" i="5" l="1"/>
  <c r="G21" i="5" s="1"/>
  <c r="E37" i="5"/>
  <c r="G37" i="5" s="1"/>
  <c r="E29" i="1" l="1"/>
  <c r="E29" i="7"/>
  <c r="E30" i="1"/>
  <c r="E30" i="7"/>
  <c r="E22" i="1"/>
  <c r="E22" i="7"/>
  <c r="C26" i="1" l="1"/>
  <c r="E26" i="1" s="1"/>
  <c r="C26" i="7"/>
  <c r="E26" i="7" s="1"/>
  <c r="D17" i="10"/>
  <c r="C12" i="10"/>
  <c r="C11" i="10"/>
  <c r="B12" i="10"/>
  <c r="B11" i="10"/>
  <c r="C5" i="10"/>
  <c r="C4" i="10"/>
  <c r="E5" i="8"/>
  <c r="D12" i="10" s="1"/>
  <c r="E4" i="8"/>
  <c r="D11" i="10" s="1"/>
  <c r="D104" i="7"/>
  <c r="D96" i="7"/>
  <c r="D59" i="7"/>
  <c r="D53" i="7"/>
  <c r="D54" i="7" s="1"/>
  <c r="D50" i="7"/>
  <c r="E37" i="7"/>
  <c r="E28" i="7"/>
  <c r="E27" i="7"/>
  <c r="E21" i="7"/>
  <c r="E23" i="7" s="1"/>
  <c r="D59" i="1"/>
  <c r="D50" i="1"/>
  <c r="E34" i="5"/>
  <c r="G34" i="5" s="1"/>
  <c r="E18" i="5"/>
  <c r="G18" i="5" s="1"/>
  <c r="E39" i="5"/>
  <c r="G39" i="5" s="1"/>
  <c r="E24" i="5"/>
  <c r="G24" i="5" s="1"/>
  <c r="E41" i="5"/>
  <c r="G41" i="5" s="1"/>
  <c r="E31" i="5"/>
  <c r="G31" i="5" s="1"/>
  <c r="E5" i="5"/>
  <c r="G5" i="5" s="1"/>
  <c r="E6" i="5"/>
  <c r="G6" i="5" s="1"/>
  <c r="E7" i="5"/>
  <c r="G7" i="5" s="1"/>
  <c r="E9" i="5"/>
  <c r="G9" i="5" s="1"/>
  <c r="E12" i="5"/>
  <c r="G12" i="5" s="1"/>
  <c r="E13" i="5"/>
  <c r="G13" i="5" s="1"/>
  <c r="E14" i="5"/>
  <c r="G14" i="5" s="1"/>
  <c r="E22" i="5"/>
  <c r="G22" i="5" s="1"/>
  <c r="E29" i="5"/>
  <c r="G29" i="5" s="1"/>
  <c r="E32" i="5"/>
  <c r="G32" i="5" s="1"/>
  <c r="E35" i="5"/>
  <c r="G35" i="5" s="1"/>
  <c r="E36" i="5"/>
  <c r="G36" i="5" s="1"/>
  <c r="E4" i="5"/>
  <c r="G4" i="5" s="1"/>
  <c r="E17" i="4"/>
  <c r="G17" i="4" s="1"/>
  <c r="E18" i="4"/>
  <c r="G18" i="4" s="1"/>
  <c r="E19" i="4"/>
  <c r="G19" i="4" s="1"/>
  <c r="E20" i="4"/>
  <c r="G20" i="4" s="1"/>
  <c r="E22" i="4"/>
  <c r="G22" i="4" s="1"/>
  <c r="E23" i="4"/>
  <c r="G23" i="4" s="1"/>
  <c r="E24" i="4"/>
  <c r="G24" i="4" s="1"/>
  <c r="E25" i="4"/>
  <c r="G25" i="4" s="1"/>
  <c r="E26" i="4"/>
  <c r="G26" i="4" s="1"/>
  <c r="E27" i="4"/>
  <c r="G27" i="4" s="1"/>
  <c r="E28" i="4"/>
  <c r="G28" i="4" s="1"/>
  <c r="E21" i="4"/>
  <c r="G21" i="4" s="1"/>
  <c r="E5" i="4"/>
  <c r="G5" i="4" s="1"/>
  <c r="E6" i="4"/>
  <c r="G6" i="4" s="1"/>
  <c r="E7" i="4"/>
  <c r="G7" i="4" s="1"/>
  <c r="E8" i="4"/>
  <c r="G8" i="4" s="1"/>
  <c r="E9" i="4"/>
  <c r="G9" i="4" s="1"/>
  <c r="E4" i="4"/>
  <c r="G4" i="4" s="1"/>
  <c r="E37" i="1"/>
  <c r="E28" i="1"/>
  <c r="E27" i="1"/>
  <c r="E40" i="5"/>
  <c r="G40" i="5" s="1"/>
  <c r="E38" i="5"/>
  <c r="G38" i="5" s="1"/>
  <c r="E33" i="5"/>
  <c r="G33" i="5" s="1"/>
  <c r="E30" i="5"/>
  <c r="G30" i="5" s="1"/>
  <c r="E28" i="5"/>
  <c r="G28" i="5" s="1"/>
  <c r="E27" i="5"/>
  <c r="G27" i="5" s="1"/>
  <c r="E26" i="5"/>
  <c r="G26" i="5" s="1"/>
  <c r="E25" i="5"/>
  <c r="G25" i="5" s="1"/>
  <c r="E23" i="5"/>
  <c r="G23" i="5" s="1"/>
  <c r="E20" i="5"/>
  <c r="G20" i="5" s="1"/>
  <c r="E19" i="5"/>
  <c r="G19" i="5" s="1"/>
  <c r="E17" i="5"/>
  <c r="G17" i="5" s="1"/>
  <c r="E16" i="5"/>
  <c r="G16" i="5" s="1"/>
  <c r="E15" i="5"/>
  <c r="G15" i="5" s="1"/>
  <c r="E10" i="5"/>
  <c r="G10" i="5" s="1"/>
  <c r="E11" i="5"/>
  <c r="G11" i="5" s="1"/>
  <c r="E8" i="5"/>
  <c r="G8" i="5" s="1"/>
  <c r="E21" i="1"/>
  <c r="E23" i="1" s="1"/>
  <c r="E43" i="1" s="1"/>
  <c r="D55" i="1" l="1"/>
  <c r="D68" i="1"/>
  <c r="D80" i="7"/>
  <c r="D68" i="7"/>
  <c r="G29" i="4"/>
  <c r="D36" i="7" s="1"/>
  <c r="E36" i="7" s="1"/>
  <c r="H21" i="7"/>
  <c r="G42" i="5"/>
  <c r="D35" i="1" s="1"/>
  <c r="E35" i="1" s="1"/>
  <c r="E31" i="7"/>
  <c r="E108" i="7" s="1"/>
  <c r="D55" i="7"/>
  <c r="E6" i="8"/>
  <c r="D13" i="10" s="1"/>
  <c r="E107" i="7"/>
  <c r="E78" i="7"/>
  <c r="E69" i="7"/>
  <c r="E67" i="7"/>
  <c r="E74" i="7"/>
  <c r="E59" i="7"/>
  <c r="E48" i="7"/>
  <c r="E89" i="7"/>
  <c r="E66" i="7"/>
  <c r="E64" i="7"/>
  <c r="E53" i="7"/>
  <c r="E54" i="7" s="1"/>
  <c r="E49" i="7"/>
  <c r="E45" i="7"/>
  <c r="E77" i="7"/>
  <c r="E75" i="7"/>
  <c r="E73" i="7"/>
  <c r="E46" i="7"/>
  <c r="E42" i="7"/>
  <c r="E47" i="7"/>
  <c r="E43" i="7"/>
  <c r="E76" i="7"/>
  <c r="E44" i="7"/>
  <c r="D60" i="7"/>
  <c r="E42" i="1"/>
  <c r="E48" i="1"/>
  <c r="E44" i="1"/>
  <c r="E49" i="1"/>
  <c r="E45" i="1"/>
  <c r="E46" i="1"/>
  <c r="E47" i="1"/>
  <c r="G10" i="4"/>
  <c r="E31" i="1"/>
  <c r="D96" i="1"/>
  <c r="E69" i="1"/>
  <c r="D53" i="1"/>
  <c r="D36" i="1" l="1"/>
  <c r="E36" i="1" s="1"/>
  <c r="D35" i="7"/>
  <c r="E35" i="7" s="1"/>
  <c r="E60" i="7"/>
  <c r="E61" i="7" s="1"/>
  <c r="E86" i="7" s="1"/>
  <c r="E79" i="7"/>
  <c r="E80" i="7" s="1"/>
  <c r="E81" i="7" s="1"/>
  <c r="E88" i="7" s="1"/>
  <c r="D34" i="1"/>
  <c r="E34" i="1" s="1"/>
  <c r="E38" i="1" s="1"/>
  <c r="D34" i="7"/>
  <c r="E34" i="7" s="1"/>
  <c r="E55" i="7"/>
  <c r="E56" i="7" s="1"/>
  <c r="E85" i="7" s="1"/>
  <c r="E68" i="7"/>
  <c r="E65" i="7"/>
  <c r="E50" i="7"/>
  <c r="E84" i="7" s="1"/>
  <c r="E50" i="1"/>
  <c r="E38" i="7" l="1"/>
  <c r="E109" i="7" s="1"/>
  <c r="E70" i="7"/>
  <c r="E87" i="7" s="1"/>
  <c r="E90" i="7" s="1"/>
  <c r="E109" i="1"/>
  <c r="E110" i="7" l="1"/>
  <c r="E111" i="7" s="1"/>
  <c r="E91" i="7"/>
  <c r="E94" i="7" l="1"/>
  <c r="E95" i="7" s="1"/>
  <c r="E96" i="7" s="1"/>
  <c r="E97" i="7" s="1"/>
  <c r="E103" i="7" l="1"/>
  <c r="E99" i="7"/>
  <c r="E100" i="7"/>
  <c r="D60" i="1"/>
  <c r="H21" i="1"/>
  <c r="E104" i="7" l="1"/>
  <c r="E105" i="7" s="1"/>
  <c r="E112" i="7" s="1"/>
  <c r="E113" i="7" s="1"/>
  <c r="E53" i="1"/>
  <c r="E54" i="1" s="1"/>
  <c r="E55" i="1" s="1"/>
  <c r="E108" i="1"/>
  <c r="E59" i="1"/>
  <c r="E60" i="1" s="1"/>
  <c r="E78" i="1"/>
  <c r="E73" i="1"/>
  <c r="E66" i="1"/>
  <c r="E67" i="1"/>
  <c r="E68" i="1" s="1"/>
  <c r="E77" i="1"/>
  <c r="E74" i="1"/>
  <c r="E76" i="1"/>
  <c r="E64" i="1"/>
  <c r="E65" i="1" s="1"/>
  <c r="E75" i="1"/>
  <c r="E107" i="1"/>
  <c r="B5" i="10" l="1"/>
  <c r="D5" i="10" s="1"/>
  <c r="E79" i="1"/>
  <c r="D104" i="1"/>
  <c r="D54" i="1"/>
  <c r="E70" i="1" l="1"/>
  <c r="D80" i="1"/>
  <c r="E87" i="1" l="1"/>
  <c r="E56" i="1"/>
  <c r="E61" i="1"/>
  <c r="E86" i="1" s="1"/>
  <c r="E89" i="1"/>
  <c r="E84" i="1" l="1"/>
  <c r="E85" i="1" l="1"/>
  <c r="E80" i="1"/>
  <c r="E81" i="1" l="1"/>
  <c r="E88" i="1" s="1"/>
  <c r="E90" i="1" s="1"/>
  <c r="E91" i="1" s="1"/>
  <c r="E94" i="1" l="1"/>
  <c r="E95" i="1" s="1"/>
  <c r="E96" i="1" s="1"/>
  <c r="E97" i="1" s="1"/>
  <c r="E110" i="1"/>
  <c r="E111" i="1" s="1"/>
  <c r="E99" i="1" l="1"/>
  <c r="E100" i="1"/>
  <c r="E103" i="1"/>
  <c r="E104" i="1" l="1"/>
  <c r="E105" i="1" l="1"/>
  <c r="E112" i="1" s="1"/>
  <c r="E113" i="1" s="1"/>
  <c r="B4" i="10" l="1"/>
  <c r="D4" i="10" s="1"/>
  <c r="D6" i="10" s="1"/>
  <c r="D7" i="10" l="1"/>
  <c r="D19" i="10" s="1"/>
</calcChain>
</file>

<file path=xl/comments1.xml><?xml version="1.0" encoding="utf-8"?>
<comments xmlns="http://schemas.openxmlformats.org/spreadsheetml/2006/main">
  <authors>
    <author>Walter S Gouvêa</author>
    <author>Profº Walter S. Gouvêa</author>
    <author>Prof. Walter</author>
  </authors>
  <commentList>
    <comment ref="A24" authorId="0">
      <text>
        <r>
          <rPr>
            <b/>
            <sz val="9"/>
            <color indexed="81"/>
            <rFont val="Tahoma"/>
            <family val="2"/>
          </rPr>
          <t>Walter S Gouvêa:</t>
        </r>
        <r>
          <rPr>
            <sz val="9"/>
            <color indexed="81"/>
            <rFont val="Tahoma"/>
            <family val="2"/>
          </rPr>
          <t xml:space="preserve">
Nota: o valor informado deverá ser o custo real do insumo (descontado o valor eventualmente pago pelo empregado).
</t>
        </r>
      </text>
    </comment>
    <comment ref="E25" authorId="1">
      <text>
        <r>
          <rPr>
            <b/>
            <sz val="9"/>
            <color indexed="81"/>
            <rFont val="Segoe UI"/>
            <family val="2"/>
          </rPr>
          <t>Profº Walter S. Gouvêa:</t>
        </r>
        <r>
          <rPr>
            <sz val="9"/>
            <color indexed="81"/>
            <rFont val="Segoe UI"/>
            <family val="2"/>
          </rPr>
          <t xml:space="preserve">
Nota: o valor informado deverá ser o custo real do insumo (descontado o valor eventualmente pago pelo empregado)</t>
        </r>
      </text>
    </comment>
    <comment ref="C97" authorId="2">
      <text>
        <r>
          <rPr>
            <b/>
            <sz val="12"/>
            <color indexed="81"/>
            <rFont val="Tahoma"/>
            <family val="2"/>
          </rPr>
          <t>Prof. Walter:</t>
        </r>
        <r>
          <rPr>
            <sz val="12"/>
            <color indexed="81"/>
            <rFont val="Tahoma"/>
            <family val="2"/>
          </rPr>
          <t xml:space="preserve">
Os tributos são calculados sobre o faturamento. Ou seja, somam-se os tributos (PIS, COFINS e ISS = 8,65) subtrai-se de 100 obtendo-se 9,135/100 = 0,9135, que representará os tributos a serem pagos </t>
        </r>
        <r>
          <rPr>
            <u/>
            <sz val="12"/>
            <color indexed="81"/>
            <rFont val="Tahoma"/>
            <family val="2"/>
          </rPr>
          <t>sem que o faturamento</t>
        </r>
        <r>
          <rPr>
            <sz val="12"/>
            <color indexed="81"/>
            <rFont val="Tahoma"/>
            <family val="2"/>
          </rPr>
          <t xml:space="preserve"> seja alterado. Trata-se de fórmula circular denominada "</t>
        </r>
        <r>
          <rPr>
            <sz val="12"/>
            <color indexed="10"/>
            <rFont val="Tahoma"/>
            <family val="2"/>
          </rPr>
          <t>CÁLCULO POR DENTRO</t>
        </r>
        <r>
          <rPr>
            <sz val="12"/>
            <color indexed="81"/>
            <rFont val="Tahoma"/>
            <family val="2"/>
          </rPr>
          <t xml:space="preserve">" 
Esse montante (0,9135) é aplicado sobre o somatório (M1+M2+M3+M4+CUSTOS INDIRETOS+LUCRO = TG cujo resultado servirá para a base de cálculo dos tributos.
TG/0,9135 = RESULTADO sobre o qual calcula-se o PIS, COFINS e ISS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comments2.xml><?xml version="1.0" encoding="utf-8"?>
<comments xmlns="http://schemas.openxmlformats.org/spreadsheetml/2006/main">
  <authors>
    <author>Walter S Gouvêa</author>
    <author>Profº Walter S. Gouvêa</author>
    <author>Prof. Walter</author>
  </authors>
  <commentList>
    <comment ref="A24" authorId="0">
      <text>
        <r>
          <rPr>
            <b/>
            <sz val="9"/>
            <color indexed="81"/>
            <rFont val="Tahoma"/>
            <family val="2"/>
          </rPr>
          <t>Walter S Gouvêa:</t>
        </r>
        <r>
          <rPr>
            <sz val="9"/>
            <color indexed="81"/>
            <rFont val="Tahoma"/>
            <family val="2"/>
          </rPr>
          <t xml:space="preserve">
Nota: o valor informado deverá ser o custo real do insumo (descontado o valor eventualmente pago pelo empregado).
</t>
        </r>
      </text>
    </comment>
    <comment ref="E25" authorId="1">
      <text>
        <r>
          <rPr>
            <b/>
            <sz val="9"/>
            <color indexed="81"/>
            <rFont val="Segoe UI"/>
            <family val="2"/>
          </rPr>
          <t>Profº Walter S. Gouvêa:</t>
        </r>
        <r>
          <rPr>
            <sz val="9"/>
            <color indexed="81"/>
            <rFont val="Segoe UI"/>
            <family val="2"/>
          </rPr>
          <t xml:space="preserve">
Nota: o valor informado deverá ser o custo real do insumo (descontado o valor eventualmente pago pelo empregado)</t>
        </r>
      </text>
    </comment>
    <comment ref="C97" authorId="2">
      <text>
        <r>
          <rPr>
            <b/>
            <sz val="12"/>
            <color indexed="81"/>
            <rFont val="Tahoma"/>
            <family val="2"/>
          </rPr>
          <t>Prof. Walter:</t>
        </r>
        <r>
          <rPr>
            <sz val="12"/>
            <color indexed="81"/>
            <rFont val="Tahoma"/>
            <family val="2"/>
          </rPr>
          <t xml:space="preserve">
Os tributos são calculados sobre o faturamento. Ou seja, somam-se os tributos (PIS, COFINS e ISS = 8,65) subtrai-se de 100 obtendo-se 9,135/100 = 0,9135, que representará os tributos a serem pagos </t>
        </r>
        <r>
          <rPr>
            <u/>
            <sz val="12"/>
            <color indexed="81"/>
            <rFont val="Tahoma"/>
            <family val="2"/>
          </rPr>
          <t>sem que o faturamento</t>
        </r>
        <r>
          <rPr>
            <sz val="12"/>
            <color indexed="81"/>
            <rFont val="Tahoma"/>
            <family val="2"/>
          </rPr>
          <t xml:space="preserve"> seja alterado. Trata-se de fórmula circular denominada "</t>
        </r>
        <r>
          <rPr>
            <sz val="12"/>
            <color indexed="10"/>
            <rFont val="Tahoma"/>
            <family val="2"/>
          </rPr>
          <t>CÁLCULO POR DENTRO</t>
        </r>
        <r>
          <rPr>
            <sz val="12"/>
            <color indexed="81"/>
            <rFont val="Tahoma"/>
            <family val="2"/>
          </rPr>
          <t xml:space="preserve">" 
Esse montante (0,9135) é aplicado sobre o somatório (M1+M2+M3+M4+CUSTOS INDIRETOS+LUCRO = TG cujo resultado servirá para a base de cálculo dos tributos.
TG/0,9135 = RESULTADO sobre o qual calcula-se o PIS, COFINS e ISS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<sst xmlns="http://schemas.openxmlformats.org/spreadsheetml/2006/main" count="609" uniqueCount="280">
  <si>
    <t>Discriminação dos Serviços (dados referentes à contratação)</t>
  </si>
  <si>
    <t>A</t>
  </si>
  <si>
    <t>Data de apresentação da proposta (mês/ano)</t>
  </si>
  <si>
    <t>B</t>
  </si>
  <si>
    <t>Município/UF</t>
  </si>
  <si>
    <t>C</t>
  </si>
  <si>
    <t>Ano Acordo, Convenção ou Sentença Normativa em Dissídio Coletivo</t>
  </si>
  <si>
    <t>D</t>
  </si>
  <si>
    <t>Identificação do Serviço</t>
  </si>
  <si>
    <t>Tipo de Serviço</t>
  </si>
  <si>
    <t>Anexo III-A – Mão-de-obra</t>
  </si>
  <si>
    <t>Mão-de-obra vinculada à execução contratual</t>
  </si>
  <si>
    <t>Dados complementares para composição dos custos referente à mão-de-obra</t>
  </si>
  <si>
    <t>Valor (R$)</t>
  </si>
  <si>
    <t>Salário Normativo da Categoria Profissional</t>
  </si>
  <si>
    <t>Categoria profissional (vinculada à execução contratual)</t>
  </si>
  <si>
    <t>Data base da categoria (dia/mês/ano)</t>
  </si>
  <si>
    <t>MÓDULO 1 : COMPOSIÇÃO DA REMUNERAÇÃO</t>
  </si>
  <si>
    <t>Composição da Remuneração</t>
  </si>
  <si>
    <t>Salário</t>
  </si>
  <si>
    <t>E</t>
  </si>
  <si>
    <t>F</t>
  </si>
  <si>
    <t>G</t>
  </si>
  <si>
    <t>Outros (especificar)</t>
  </si>
  <si>
    <t>TOTAL DA REMUNERAÇÃO</t>
  </si>
  <si>
    <t>Benefícios Mensais e Diários</t>
  </si>
  <si>
    <t>TOTAL DE BENEFÍCIOS MENSAIS E DIÁRIOS</t>
  </si>
  <si>
    <t>MÓDULO 3: INSUMOS DIVERSOS</t>
  </si>
  <si>
    <t>Insumos Diversos</t>
  </si>
  <si>
    <t>TOTAL DE INSUMOS DIVERSOS</t>
  </si>
  <si>
    <t>MÓDULO 4: ENCARGOS SOCIAIS E TRABALHISTAS</t>
  </si>
  <si>
    <t>Submódulo 4.1 – Encargos previdenciários e FGTS:</t>
  </si>
  <si>
    <t>4.1</t>
  </si>
  <si>
    <t>Encargos previdenciários e FGTS</t>
  </si>
  <si>
    <t>H</t>
  </si>
  <si>
    <t>TOTAL</t>
  </si>
  <si>
    <t>Submódulo 4.2 – 13º Salário</t>
  </si>
  <si>
    <t>4.2</t>
  </si>
  <si>
    <t>13 º Salário</t>
  </si>
  <si>
    <t>Subtotal</t>
  </si>
  <si>
    <t>Incidência do Submódulo 4.1 sobre 13º Salário</t>
  </si>
  <si>
    <t>Submódulo 4.3 – Afastamento Maternidade</t>
  </si>
  <si>
    <t>4.3</t>
  </si>
  <si>
    <t>Afastamento Maternidade:</t>
  </si>
  <si>
    <t>Afastamento maternidade</t>
  </si>
  <si>
    <t>Incidência do submódulo 4.1 sobre afastamento maternidade</t>
  </si>
  <si>
    <t>Submódulo 4.4 - Provisão para Rescisão</t>
  </si>
  <si>
    <t>4.4</t>
  </si>
  <si>
    <t>Provisão para Rescisão</t>
  </si>
  <si>
    <t>Aviso prévio indenizado</t>
  </si>
  <si>
    <t>Aviso prévio trabalhado</t>
  </si>
  <si>
    <t>Submódulo 4.5 – Custo de Reposição do Profissional Ausente</t>
  </si>
  <si>
    <t>4.5</t>
  </si>
  <si>
    <t>Composição do Custo de Reposição do Profissional Ausente</t>
  </si>
  <si>
    <t>Férias E TERÇO CONSTITUCIONAL DE FÉRIAS</t>
  </si>
  <si>
    <t>Ausência por doença</t>
  </si>
  <si>
    <t>Licença paternidade</t>
  </si>
  <si>
    <t>Ausências legais</t>
  </si>
  <si>
    <t>Ausência por Acidente de trabalho</t>
  </si>
  <si>
    <t>Incidência do submódulo 4.1 sobre o Custo de reposição do profissional ausente</t>
  </si>
  <si>
    <t>Quadro – resumo – Módulo 4 – Encargos sociais e trabalhistas</t>
  </si>
  <si>
    <t>Módulo 4 – Encargos sociais e trabalhistas</t>
  </si>
  <si>
    <t xml:space="preserve">Encargos previdenciários, FGTS e outras contribuições </t>
  </si>
  <si>
    <t>13º (décimo-terceiro) salário</t>
  </si>
  <si>
    <t>Custo de rescisão</t>
  </si>
  <si>
    <t>Custo de reposição do profissional ausente</t>
  </si>
  <si>
    <t>4.6</t>
  </si>
  <si>
    <t>TOTAL DOS ENCARGOS SOCIAIS E TRABALHISTAS</t>
  </si>
  <si>
    <t>(M-T)      CUSTO TOTAL DA PLANILHA PARA EFEITO DE CÁLCULO DO MÓDULO 5 (M1+M2+M3+M4)</t>
  </si>
  <si>
    <t xml:space="preserve">MÓDULO 5 – CUSTOS INDIRETOS, TRIBUTOS E LUCRO </t>
  </si>
  <si>
    <t>nota1</t>
  </si>
  <si>
    <t>nota 2</t>
  </si>
  <si>
    <t>Custos Indiretos, Tributos e Lucro</t>
  </si>
  <si>
    <t>Custos Indiretos</t>
  </si>
  <si>
    <t>Lucro (MT + M5.A)</t>
  </si>
  <si>
    <t>Tributos</t>
  </si>
  <si>
    <t>C1. Tributos Federais</t>
  </si>
  <si>
    <t>C.2 Tributos Estaduais (especificar)</t>
  </si>
  <si>
    <t xml:space="preserve">C.3 Tributos Municipais </t>
  </si>
  <si>
    <t>TOTAL DOS TRIBUTOS</t>
  </si>
  <si>
    <t>TOTAL DOS CUSTOS INDIRETOS, TRIBUTOS E LUCRO</t>
  </si>
  <si>
    <t>Mão-de-obra vinculada à execução contratual (valor por empregado)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</si>
  <si>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</si>
  <si>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</si>
  <si>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</si>
  <si>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</si>
  <si>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</si>
  <si>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>Módulo 5 – Custos indiretos, tributos e lucro</t>
  </si>
  <si>
    <t>VALOR TOTAL POR EMPREGADO</t>
  </si>
  <si>
    <r>
      <t>N</t>
    </r>
    <r>
      <rPr>
        <b/>
        <strike/>
        <sz val="11"/>
        <rFont val="Calibri"/>
        <family val="2"/>
        <scheme val="minor"/>
      </rPr>
      <t>º</t>
    </r>
    <r>
      <rPr>
        <b/>
        <sz val="11"/>
        <rFont val="Calibri"/>
        <family val="2"/>
        <scheme val="minor"/>
      </rPr>
      <t xml:space="preserve"> Processo</t>
    </r>
  </si>
  <si>
    <r>
      <t>Licitação N</t>
    </r>
    <r>
      <rPr>
        <b/>
        <strike/>
        <sz val="11"/>
        <rFont val="Calibri"/>
        <family val="2"/>
        <scheme val="minor"/>
      </rPr>
      <t>º</t>
    </r>
    <r>
      <rPr>
        <b/>
        <sz val="11"/>
        <rFont val="Calibri"/>
        <family val="2"/>
        <scheme val="minor"/>
      </rPr>
      <t xml:space="preserve"> </t>
    </r>
  </si>
  <si>
    <r>
      <t>N</t>
    </r>
    <r>
      <rPr>
        <strike/>
        <sz val="11"/>
        <rFont val="Calibri"/>
        <family val="2"/>
        <scheme val="minor"/>
      </rPr>
      <t>º</t>
    </r>
    <r>
      <rPr>
        <sz val="11"/>
        <rFont val="Calibri"/>
        <family val="2"/>
        <scheme val="minor"/>
      </rPr>
      <t xml:space="preserve"> de meses de execução contratual</t>
    </r>
  </si>
  <si>
    <r>
      <t>Tipo de serviço (</t>
    </r>
    <r>
      <rPr>
        <sz val="11"/>
        <color rgb="FF002060"/>
        <rFont val="Calibri"/>
        <family val="2"/>
        <scheme val="minor"/>
      </rPr>
      <t>mesmo serviço com características distintas</t>
    </r>
    <r>
      <rPr>
        <sz val="11"/>
        <rFont val="Calibri"/>
        <family val="2"/>
        <scheme val="minor"/>
      </rPr>
      <t>)</t>
    </r>
  </si>
  <si>
    <t>Subtotal  para   efeito  de  cálculo  do s Tributos  (MT + MA + MB) FATURAMENTO [(100-8,65)/100]</t>
  </si>
  <si>
    <t xml:space="preserve"> MÓDULO 2: BENEFÍCIOS MENSAIS E DIÁRIOS</t>
  </si>
  <si>
    <t>12 meses</t>
  </si>
  <si>
    <t xml:space="preserve">13º Salário </t>
  </si>
  <si>
    <r>
      <t xml:space="preserve">Incidência do FGTS </t>
    </r>
    <r>
      <rPr>
        <b/>
        <sz val="10"/>
        <rFont val="Calibri"/>
        <family val="2"/>
        <scheme val="minor"/>
      </rPr>
      <t>sobre aviso prévio indenizado</t>
    </r>
    <r>
      <rPr>
        <sz val="10"/>
        <rFont val="Calibri"/>
        <family val="2"/>
        <scheme val="minor"/>
      </rPr>
      <t xml:space="preserve"> </t>
    </r>
    <r>
      <rPr>
        <i/>
        <sz val="10"/>
        <color rgb="FF002060"/>
        <rFont val="Calibri"/>
        <family val="2"/>
        <scheme val="minor"/>
      </rPr>
      <t/>
    </r>
  </si>
  <si>
    <r>
      <t xml:space="preserve">Incidência do submódulo 4.1 </t>
    </r>
    <r>
      <rPr>
        <b/>
        <sz val="10"/>
        <rFont val="Calibri"/>
        <family val="2"/>
        <scheme val="minor"/>
      </rPr>
      <t>sobre aviso prévio trabalhado</t>
    </r>
  </si>
  <si>
    <t xml:space="preserve">Transporte </t>
  </si>
  <si>
    <t xml:space="preserve">C1-A  (PIS 0,65)   </t>
  </si>
  <si>
    <t xml:space="preserve">C1. B  (COFINS 3,0)  </t>
  </si>
  <si>
    <t xml:space="preserve">C3-A (ISS 5,0)  </t>
  </si>
  <si>
    <r>
      <t xml:space="preserve">Multa do FGTS do aviso prévio indenizado </t>
    </r>
    <r>
      <rPr>
        <b/>
        <sz val="10"/>
        <rFont val="Calibri"/>
        <family val="2"/>
        <scheme val="minor"/>
      </rPr>
      <t xml:space="preserve">sobre a </t>
    </r>
    <r>
      <rPr>
        <b/>
        <sz val="10"/>
        <color theme="5"/>
        <rFont val="Calibri"/>
        <family val="2"/>
        <scheme val="minor"/>
      </rPr>
      <t>Remuneração</t>
    </r>
  </si>
  <si>
    <r>
      <t xml:space="preserve">Multa do FGTS do aviso prévio trabalhado </t>
    </r>
    <r>
      <rPr>
        <b/>
        <sz val="10"/>
        <rFont val="Calibri"/>
        <family val="2"/>
        <scheme val="minor"/>
      </rPr>
      <t xml:space="preserve">sobre a </t>
    </r>
    <r>
      <rPr>
        <b/>
        <sz val="10"/>
        <color theme="5"/>
        <rFont val="Calibri"/>
        <family val="2"/>
        <scheme val="minor"/>
      </rPr>
      <t>Remuneração</t>
    </r>
    <r>
      <rPr>
        <b/>
        <sz val="10"/>
        <rFont val="Calibri"/>
        <family val="2"/>
        <scheme val="minor"/>
      </rPr>
      <t xml:space="preserve"> </t>
    </r>
  </si>
  <si>
    <t xml:space="preserve">Outros </t>
  </si>
  <si>
    <t>Outros</t>
  </si>
  <si>
    <t>1º DE JANEIRO</t>
  </si>
  <si>
    <t>Recife-PE</t>
  </si>
  <si>
    <t>Auxiliar de Jardinagem</t>
  </si>
  <si>
    <t>Quantidade Total a Contratar</t>
  </si>
  <si>
    <t>Manutenção e Conservação de Jardins</t>
  </si>
  <si>
    <t>Quantidade</t>
  </si>
  <si>
    <t>Valor Unitário</t>
  </si>
  <si>
    <t>Item</t>
  </si>
  <si>
    <t>Identificação</t>
  </si>
  <si>
    <t>Quant.     ( a )</t>
  </si>
  <si>
    <t>Total             ( c ) = a x b</t>
  </si>
  <si>
    <t>Valor mensal (e) = c / d</t>
  </si>
  <si>
    <t>ITEM</t>
  </si>
  <si>
    <t>DESCRIÇÃO</t>
  </si>
  <si>
    <t>Vida Útil (meses)</t>
  </si>
  <si>
    <t>Aspersores com suporte para fixar no solo</t>
  </si>
  <si>
    <t>Carro de mão</t>
  </si>
  <si>
    <t>Carro coletor de resíduos 240 litros</t>
  </si>
  <si>
    <t>Enxada</t>
  </si>
  <si>
    <t>Escada corrediça de 12m</t>
  </si>
  <si>
    <t>Facão</t>
  </si>
  <si>
    <t>Foice</t>
  </si>
  <si>
    <t>Machado</t>
  </si>
  <si>
    <t>Motor serra elétrica ou a gasolina</t>
  </si>
  <si>
    <t>Pá</t>
  </si>
  <si>
    <t>Podão</t>
  </si>
  <si>
    <t>Pulverizador de 20l</t>
  </si>
  <si>
    <t>Sacho</t>
  </si>
  <si>
    <t>Saco em nylon 200 litros para coleta de resíduos orgânicos (folhas, frutos, grama cortada, etc.)</t>
  </si>
  <si>
    <t>Vassoura de piaçava</t>
  </si>
  <si>
    <t>Vassoura leque</t>
  </si>
  <si>
    <t>Boné ou gorro</t>
  </si>
  <si>
    <t>Calças compridas de tecido apropriado ao serviço e ao clima da cidade de Recife, de boa qualidade</t>
  </si>
  <si>
    <t>Camisas de manga curta, de malha ou tecido apropriado para o clima da cidade de Recife, de boa qualidade, contendo a identificação da Contratada</t>
  </si>
  <si>
    <t>Capa de chuva</t>
  </si>
  <si>
    <t>Capacete</t>
  </si>
  <si>
    <t>Corda com 30m</t>
  </si>
  <si>
    <t>Luva de borracha (par)</t>
  </si>
  <si>
    <t>Luva de raspa de couro (par)</t>
  </si>
  <si>
    <t>Meia (par)</t>
  </si>
  <si>
    <t>Valor Unitário        (b)</t>
  </si>
  <si>
    <t>Vida útil em meses (d)</t>
  </si>
  <si>
    <t>Óculos de proteção</t>
  </si>
  <si>
    <t>Protetor auricular</t>
  </si>
  <si>
    <t>Bota de PVC de cano longo (par)</t>
  </si>
  <si>
    <t>Bota de proteção de cano curto (par)</t>
  </si>
  <si>
    <t>1</t>
  </si>
  <si>
    <t>2</t>
  </si>
  <si>
    <t>3</t>
  </si>
  <si>
    <t>4</t>
  </si>
  <si>
    <t>5</t>
  </si>
  <si>
    <t>6</t>
  </si>
  <si>
    <t>Alicate de Poda</t>
  </si>
  <si>
    <t>Caixa para Ferramentas</t>
  </si>
  <si>
    <t>Arrancador de Inço</t>
  </si>
  <si>
    <t>Cavadeira com Cabo</t>
  </si>
  <si>
    <t>Chibanca</t>
  </si>
  <si>
    <t>Garfo para terra</t>
  </si>
  <si>
    <t>Serra Manual</t>
  </si>
  <si>
    <t>Serrote Corta Galho</t>
  </si>
  <si>
    <t>polias e roldanas</t>
  </si>
  <si>
    <t>Rede de proteção de guarda-corpo</t>
  </si>
  <si>
    <t>Esporas (par)</t>
  </si>
  <si>
    <t>Perneira (par)</t>
  </si>
  <si>
    <t>Cadeira de alpinista</t>
  </si>
  <si>
    <t>Valor total mensal estimado (3C)</t>
  </si>
  <si>
    <t>EPI: Incluídos nos preços mensais (3C)</t>
  </si>
  <si>
    <t>Valor total mensal estimado (3A)</t>
  </si>
  <si>
    <t>UNIFORME: Incluídos nos preços mensais (3A)</t>
  </si>
  <si>
    <t>Andaime (peças)</t>
  </si>
  <si>
    <t>Aparador de Grama Elétrico</t>
  </si>
  <si>
    <t>Cortador de grama (carrinho)</t>
  </si>
  <si>
    <t>Rádio Comunicador (walk talk)</t>
  </si>
  <si>
    <t>Mangueira para aguação com 50m</t>
  </si>
  <si>
    <t>Mangueira de irrigação microperfurada 100m</t>
  </si>
  <si>
    <t>Tesoura de poda (média)</t>
  </si>
  <si>
    <t>Tesoura de poda (grande)</t>
  </si>
  <si>
    <t>Extenção Elétrica para os equipamentos 100m</t>
  </si>
  <si>
    <t>Valor total mensal estimado (3B)</t>
  </si>
  <si>
    <t>Senai ou Senac</t>
  </si>
  <si>
    <t>Salário Educação</t>
  </si>
  <si>
    <t>Inss</t>
  </si>
  <si>
    <t>Sesi ou Sesc</t>
  </si>
  <si>
    <t>Fgts</t>
  </si>
  <si>
    <t>Uniformes (Planilha Uniforme - EPI)</t>
  </si>
  <si>
    <t>Equipamentos (Planilha Uniforme - EPI)</t>
  </si>
  <si>
    <t>Ferramentas (Planilha Ferramentas)</t>
  </si>
  <si>
    <t>Percentual</t>
  </si>
  <si>
    <t>Encarregado / Jardineiro</t>
  </si>
  <si>
    <t>Coleta de restolhos: em caminhão toco basculante ou aberto com capacidade entre 04 e 06 toneladas</t>
  </si>
  <si>
    <t>Poda de árvores de grande porte - por árvore</t>
  </si>
  <si>
    <t>Serviços Extras</t>
  </si>
  <si>
    <t>RELAÇÃO DE MUDAS DE PLANTAS</t>
  </si>
  <si>
    <t>Unidade Medida</t>
  </si>
  <si>
    <t>Desconto (%) a partir do número de unidades</t>
  </si>
  <si>
    <t>ACALYPHA WILKESIANA</t>
  </si>
  <si>
    <t>Unidade</t>
  </si>
  <si>
    <t>ADUBO NPK</t>
  </si>
  <si>
    <t>Kg</t>
  </si>
  <si>
    <t>AGAVE PONTA VIRADA</t>
  </si>
  <si>
    <t>ANANAIS ROXO</t>
  </si>
  <si>
    <t>ARGILA ESTENDIDA</t>
  </si>
  <si>
    <t>m³</t>
  </si>
  <si>
    <t>BOUGOGAINVILLE IPOMOEMA PURPUREA</t>
  </si>
  <si>
    <t>CHEFLERA</t>
  </si>
  <si>
    <t>CLORÓFITOS SOMBRA</t>
  </si>
  <si>
    <t>CORDILINE SANTA RITA</t>
  </si>
  <si>
    <t>CORDILINE VERDE</t>
  </si>
  <si>
    <t>CURCULIGO</t>
  </si>
  <si>
    <t>DIANELA</t>
  </si>
  <si>
    <t>ÉRICA</t>
  </si>
  <si>
    <t>ESTERCO BOVINO</t>
  </si>
  <si>
    <t>FALSA-VINHA TURBÉRGIA</t>
  </si>
  <si>
    <t>GRAMA AMENDOIM</t>
  </si>
  <si>
    <t>m²</t>
  </si>
  <si>
    <t>GRAMA ESMERALDA</t>
  </si>
  <si>
    <t>GRAMA PAPUÃ</t>
  </si>
  <si>
    <t>GRAMA PRETA</t>
  </si>
  <si>
    <t>HELICÔNIA BIHAI</t>
  </si>
  <si>
    <t>HELICÔNIA GOLDEN</t>
  </si>
  <si>
    <t>HELICÔNIA NICKERIENSE</t>
  </si>
  <si>
    <t>HERA DE MURO</t>
  </si>
  <si>
    <t>IPONEIA-RUBRA</t>
  </si>
  <si>
    <t>ÍRIS AMARELA</t>
  </si>
  <si>
    <t>ÍRIS AZUL</t>
  </si>
  <si>
    <t>IXÓRIA COCCINEA</t>
  </si>
  <si>
    <t>JADE AZUL (Strongylodon macrobothrys A. Gray)</t>
  </si>
  <si>
    <t>JADE VERMELHA (Mucuna bennettii F. Muell)</t>
  </si>
  <si>
    <t>JARDINEIRA EM CIMENTO 1,00m</t>
  </si>
  <si>
    <t>JARRO EM CIMENTO 40X40cm COM PRATO</t>
  </si>
  <si>
    <t>JARRO EM CIMENTO 50X50cm COM PRATO</t>
  </si>
  <si>
    <t>JASMIM ESTRELA</t>
  </si>
  <si>
    <t>JASMIM LEITEIRO MINI</t>
  </si>
  <si>
    <t>JASMIM VAPOR</t>
  </si>
  <si>
    <t>LANTANA</t>
  </si>
  <si>
    <t>LÍRIO DA PAZ</t>
  </si>
  <si>
    <t>PALMEIRAS 1,50m DE ALTURA</t>
  </si>
  <si>
    <t>PANAMÁ</t>
  </si>
  <si>
    <t>PAPOULA</t>
  </si>
  <si>
    <t>PINGO DE OURO</t>
  </si>
  <si>
    <t>ROSA TREPADEIRA</t>
  </si>
  <si>
    <t>SAPATINHO DE JUDIA</t>
  </si>
  <si>
    <t>SEIXO ROLADO</t>
  </si>
  <si>
    <t>THUMBERGIA GRANDE FLORA</t>
  </si>
  <si>
    <t>Mão de Obra</t>
  </si>
  <si>
    <t>Quandidade</t>
  </si>
  <si>
    <t>Valor TOTAL</t>
  </si>
  <si>
    <t>TOTAL Mensal</t>
  </si>
  <si>
    <t>TOTAL Anual</t>
  </si>
  <si>
    <t>VALOR TOTAL DOS SERVIÇOS EXTRAS SOB DEMANDA Anual</t>
  </si>
  <si>
    <t>Coleta de restolhos</t>
  </si>
  <si>
    <t>Poda de árvores de grande porte</t>
  </si>
  <si>
    <t>Fornecimento de mudas de plantas e produtos sob demanda</t>
  </si>
  <si>
    <t>Limpeza e Conservação</t>
  </si>
  <si>
    <t>Ferramentas (3B)</t>
  </si>
  <si>
    <t>Cinto paraquedista</t>
  </si>
  <si>
    <t>Cinto porta-ferramenta</t>
  </si>
  <si>
    <t>Aux. / Ajudante De Jardinagem</t>
  </si>
  <si>
    <t>Tabela 01 - Custos Fixos</t>
  </si>
  <si>
    <t>Tabela 03 - Aquisição de Produtos</t>
  </si>
  <si>
    <t>Tabela 02 - Custos Variáveis</t>
  </si>
  <si>
    <t>Valor Anual Estimado (Tabela 01 + 02+ 03)</t>
  </si>
  <si>
    <t>Gratificação ENCARREGADO</t>
  </si>
  <si>
    <t>Auxílio alimentação</t>
  </si>
  <si>
    <t xml:space="preserve">Cesta Básica </t>
  </si>
  <si>
    <t xml:space="preserve">Auxílio alimentação </t>
  </si>
  <si>
    <t>Contribuição Sindical</t>
  </si>
  <si>
    <t>Soprador, sugador e triturador de folhas portátil de 2.500W</t>
  </si>
  <si>
    <t>Forrageira elétrica para triturar folhas, galhos e resíduos orgânicos originados pelo Jardim.</t>
  </si>
  <si>
    <t>Incra</t>
  </si>
  <si>
    <t>Seguro Acid,. Trabalho ou R.A.T.</t>
  </si>
  <si>
    <t>Sebrae</t>
  </si>
  <si>
    <t>2017/2017 - Registro no MTE: PE000208/2017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</si>
</sst>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164" formatCode="0.000%"/>
    <numFmt numFmtId="165" formatCode="0.000"/>
    <numFmt numFmtId="166" formatCode="0.0000"/>
    <numFmt numFmtId="167" formatCode="0.00000"/>
    <numFmt numFmtId="168" formatCode="0.000000000000000"/>
    <numFmt numFmtId="169" formatCode="0.0000%"/>
    <numFmt numFmtId="170" formatCode="0.0000000"/>
    <numFmt numFmtId="171" formatCode="0.0"/>
    <numFmt numFmtId="172" formatCode="[$R$ -416]#,##0.00"/>
    <numFmt numFmtId="173" formatCode="&quot;R$&quot;\ 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i/>
      <sz val="10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sz val="12"/>
      <color indexed="1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5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272">
    <xf numFmtId="0" fontId="0" fillId="0" borderId="0" xfId="0"/>
    <xf numFmtId="0" fontId="1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4" xfId="3" applyFont="1" applyFill="1" applyBorder="1" applyAlignment="1" applyProtection="1">
      <alignment horizontal="right" vertical="center" wrapText="1"/>
    </xf>
    <xf numFmtId="4" fontId="7" fillId="4" borderId="4" xfId="5" applyNumberFormat="1" applyFont="1" applyFill="1" applyBorder="1" applyAlignment="1" applyProtection="1">
      <alignment vertical="center" wrapText="1"/>
    </xf>
    <xf numFmtId="0" fontId="17" fillId="0" borderId="4" xfId="4" applyFont="1" applyFill="1" applyBorder="1" applyAlignment="1" applyProtection="1">
      <alignment horizontal="justify" vertical="center" wrapText="1"/>
    </xf>
    <xf numFmtId="0" fontId="17" fillId="0" borderId="4" xfId="0" applyFont="1" applyFill="1" applyBorder="1" applyAlignment="1" applyProtection="1">
      <alignment horizontal="justify" vertical="center"/>
    </xf>
    <xf numFmtId="4" fontId="2" fillId="5" borderId="4" xfId="0" applyNumberFormat="1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2" fillId="6" borderId="4" xfId="5" applyFont="1" applyFill="1" applyBorder="1" applyAlignment="1" applyProtection="1">
      <alignment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center"/>
    </xf>
    <xf numFmtId="44" fontId="18" fillId="0" borderId="4" xfId="1" applyFont="1" applyFill="1" applyBorder="1" applyAlignment="1" applyProtection="1">
      <alignment vertical="center"/>
    </xf>
    <xf numFmtId="44" fontId="18" fillId="2" borderId="4" xfId="1" quotePrefix="1" applyFont="1" applyFill="1" applyBorder="1" applyAlignment="1" applyProtection="1">
      <alignment vertical="center"/>
    </xf>
    <xf numFmtId="4" fontId="17" fillId="2" borderId="0" xfId="0" applyNumberFormat="1" applyFont="1" applyFill="1" applyBorder="1" applyAlignment="1" applyProtection="1">
      <alignment vertical="center"/>
    </xf>
    <xf numFmtId="0" fontId="17" fillId="0" borderId="4" xfId="5" applyFont="1" applyFill="1" applyBorder="1" applyAlignment="1" applyProtection="1">
      <alignment vertical="center" wrapText="1"/>
    </xf>
    <xf numFmtId="44" fontId="18" fillId="2" borderId="4" xfId="1" applyFont="1" applyFill="1" applyBorder="1" applyAlignment="1" applyProtection="1">
      <alignment vertical="center"/>
    </xf>
    <xf numFmtId="44" fontId="18" fillId="7" borderId="4" xfId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4" borderId="1" xfId="5" applyFont="1" applyFill="1" applyBorder="1" applyAlignment="1" applyProtection="1">
      <alignment vertical="center" wrapText="1"/>
    </xf>
    <xf numFmtId="0" fontId="17" fillId="0" borderId="4" xfId="5" applyFont="1" applyFill="1" applyBorder="1" applyAlignment="1" applyProtection="1">
      <alignment horizontal="center" vertical="center" wrapText="1"/>
    </xf>
    <xf numFmtId="44" fontId="18" fillId="2" borderId="4" xfId="1" applyFont="1" applyFill="1" applyBorder="1" applyAlignment="1" applyProtection="1">
      <alignment horizontal="right" vertical="center"/>
    </xf>
    <xf numFmtId="165" fontId="17" fillId="2" borderId="0" xfId="0" applyNumberFormat="1" applyFont="1" applyFill="1" applyBorder="1" applyAlignment="1" applyProtection="1">
      <alignment vertical="center"/>
    </xf>
    <xf numFmtId="0" fontId="17" fillId="0" borderId="2" xfId="0" applyFont="1" applyBorder="1" applyAlignment="1" applyProtection="1">
      <alignment horizontal="center" vertical="center"/>
    </xf>
    <xf numFmtId="0" fontId="18" fillId="0" borderId="4" xfId="2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12" xfId="5" applyFont="1" applyFill="1" applyBorder="1" applyAlignment="1" applyProtection="1">
      <alignment vertical="center" wrapText="1"/>
    </xf>
    <xf numFmtId="0" fontId="17" fillId="0" borderId="4" xfId="0" applyFont="1" applyBorder="1" applyAlignment="1" applyProtection="1">
      <alignment horizontal="center" vertical="center"/>
    </xf>
    <xf numFmtId="168" fontId="18" fillId="2" borderId="0" xfId="0" applyNumberFormat="1" applyFont="1" applyFill="1" applyBorder="1" applyAlignment="1" applyProtection="1">
      <alignment vertical="center"/>
    </xf>
    <xf numFmtId="166" fontId="18" fillId="2" borderId="0" xfId="0" applyNumberFormat="1" applyFont="1" applyFill="1" applyBorder="1" applyAlignment="1" applyProtection="1">
      <alignment vertical="center"/>
    </xf>
    <xf numFmtId="165" fontId="18" fillId="2" borderId="0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166" fontId="7" fillId="2" borderId="0" xfId="0" applyNumberFormat="1" applyFont="1" applyFill="1" applyBorder="1" applyAlignment="1" applyProtection="1">
      <alignment vertical="center"/>
    </xf>
    <xf numFmtId="0" fontId="2" fillId="6" borderId="4" xfId="5" applyFont="1" applyFill="1" applyBorder="1" applyAlignment="1" applyProtection="1">
      <alignment horizontal="right" vertical="center" wrapText="1"/>
    </xf>
    <xf numFmtId="10" fontId="18" fillId="0" borderId="4" xfId="2" applyNumberFormat="1" applyFont="1" applyFill="1" applyBorder="1" applyAlignment="1" applyProtection="1">
      <alignment vertical="center"/>
    </xf>
    <xf numFmtId="167" fontId="18" fillId="2" borderId="0" xfId="0" applyNumberFormat="1" applyFont="1" applyFill="1" applyBorder="1" applyAlignment="1" applyProtection="1">
      <alignment vertical="center"/>
    </xf>
    <xf numFmtId="2" fontId="18" fillId="2" borderId="0" xfId="0" applyNumberFormat="1" applyFont="1" applyFill="1" applyBorder="1" applyAlignment="1" applyProtection="1">
      <alignment vertical="center"/>
    </xf>
    <xf numFmtId="171" fontId="18" fillId="2" borderId="0" xfId="0" applyNumberFormat="1" applyFont="1" applyFill="1" applyBorder="1" applyAlignment="1" applyProtection="1">
      <alignment vertical="center"/>
    </xf>
    <xf numFmtId="4" fontId="18" fillId="0" borderId="4" xfId="0" applyNumberFormat="1" applyFont="1" applyFill="1" applyBorder="1" applyAlignment="1" applyProtection="1">
      <alignment vertical="center"/>
    </xf>
    <xf numFmtId="170" fontId="18" fillId="2" borderId="0" xfId="0" applyNumberFormat="1" applyFont="1" applyFill="1" applyBorder="1" applyAlignment="1" applyProtection="1">
      <alignment vertical="center"/>
    </xf>
    <xf numFmtId="10" fontId="18" fillId="7" borderId="4" xfId="2" applyNumberFormat="1" applyFont="1" applyFill="1" applyBorder="1" applyAlignment="1" applyProtection="1">
      <alignment vertical="center"/>
    </xf>
    <xf numFmtId="164" fontId="18" fillId="0" borderId="4" xfId="2" applyNumberFormat="1" applyFont="1" applyFill="1" applyBorder="1" applyAlignment="1" applyProtection="1">
      <alignment vertical="center"/>
    </xf>
    <xf numFmtId="164" fontId="18" fillId="7" borderId="4" xfId="2" applyNumberFormat="1" applyFont="1" applyFill="1" applyBorder="1" applyAlignment="1" applyProtection="1">
      <alignment vertical="center"/>
    </xf>
    <xf numFmtId="164" fontId="17" fillId="7" borderId="4" xfId="0" applyNumberFormat="1" applyFont="1" applyFill="1" applyBorder="1" applyAlignment="1" applyProtection="1">
      <alignment vertical="center" wrapText="1"/>
    </xf>
    <xf numFmtId="10" fontId="18" fillId="2" borderId="0" xfId="0" applyNumberFormat="1" applyFont="1" applyFill="1" applyBorder="1" applyAlignment="1" applyProtection="1">
      <alignment vertical="center"/>
    </xf>
    <xf numFmtId="166" fontId="18" fillId="2" borderId="0" xfId="2" applyNumberFormat="1" applyFont="1" applyFill="1" applyBorder="1" applyAlignment="1" applyProtection="1">
      <alignment vertical="center"/>
    </xf>
    <xf numFmtId="1" fontId="18" fillId="2" borderId="0" xfId="2" quotePrefix="1" applyNumberFormat="1" applyFont="1" applyFill="1" applyBorder="1" applyAlignment="1" applyProtection="1">
      <alignment vertical="center"/>
    </xf>
    <xf numFmtId="9" fontId="18" fillId="2" borderId="0" xfId="2" quotePrefix="1" applyFont="1" applyFill="1" applyBorder="1" applyAlignment="1" applyProtection="1">
      <alignment vertical="center"/>
    </xf>
    <xf numFmtId="169" fontId="18" fillId="2" borderId="0" xfId="0" applyNumberFormat="1" applyFont="1" applyFill="1" applyBorder="1" applyAlignment="1" applyProtection="1">
      <alignment vertical="center"/>
    </xf>
    <xf numFmtId="0" fontId="24" fillId="0" borderId="4" xfId="5" applyFont="1" applyFill="1" applyBorder="1" applyAlignment="1" applyProtection="1">
      <alignment horizontal="center" vertical="center" wrapText="1"/>
    </xf>
    <xf numFmtId="164" fontId="25" fillId="0" borderId="4" xfId="2" applyNumberFormat="1" applyFont="1" applyFill="1" applyBorder="1" applyAlignment="1" applyProtection="1">
      <alignment vertical="center"/>
    </xf>
    <xf numFmtId="164" fontId="25" fillId="7" borderId="4" xfId="5" applyNumberFormat="1" applyFont="1" applyFill="1" applyBorder="1" applyAlignment="1" applyProtection="1">
      <alignment vertical="center" wrapText="1"/>
    </xf>
    <xf numFmtId="4" fontId="18" fillId="2" borderId="0" xfId="0" applyNumberFormat="1" applyFont="1" applyFill="1" applyBorder="1" applyAlignment="1" applyProtection="1">
      <alignment vertical="center"/>
    </xf>
    <xf numFmtId="0" fontId="18" fillId="0" borderId="4" xfId="0" applyFont="1" applyFill="1" applyBorder="1" applyAlignment="1" applyProtection="1">
      <alignment horizontal="justify" vertical="center"/>
    </xf>
    <xf numFmtId="164" fontId="2" fillId="7" borderId="4" xfId="5" applyNumberFormat="1" applyFont="1" applyFill="1" applyBorder="1" applyAlignment="1" applyProtection="1">
      <alignment vertical="center" wrapText="1"/>
    </xf>
    <xf numFmtId="164" fontId="2" fillId="7" borderId="3" xfId="5" applyNumberFormat="1" applyFont="1" applyFill="1" applyBorder="1" applyAlignment="1" applyProtection="1">
      <alignment vertical="center" wrapText="1"/>
    </xf>
    <xf numFmtId="4" fontId="18" fillId="4" borderId="4" xfId="5" applyNumberFormat="1" applyFont="1" applyFill="1" applyBorder="1" applyAlignment="1" applyProtection="1">
      <alignment vertical="center" wrapText="1"/>
    </xf>
    <xf numFmtId="0" fontId="18" fillId="0" borderId="4" xfId="5" applyFont="1" applyFill="1" applyBorder="1" applyAlignment="1" applyProtection="1">
      <alignment horizontal="center" vertical="center" wrapText="1"/>
    </xf>
    <xf numFmtId="0" fontId="18" fillId="0" borderId="4" xfId="5" applyFont="1" applyFill="1" applyBorder="1" applyAlignment="1" applyProtection="1">
      <alignment vertical="center" wrapText="1"/>
    </xf>
    <xf numFmtId="0" fontId="18" fillId="0" borderId="1" xfId="5" applyFont="1" applyFill="1" applyBorder="1" applyAlignment="1" applyProtection="1">
      <alignment horizontal="left" vertical="center" wrapText="1"/>
    </xf>
    <xf numFmtId="0" fontId="18" fillId="0" borderId="5" xfId="5" applyFont="1" applyFill="1" applyBorder="1" applyAlignment="1" applyProtection="1">
      <alignment horizontal="left" vertical="center" wrapText="1"/>
    </xf>
    <xf numFmtId="0" fontId="18" fillId="0" borderId="6" xfId="5" applyFont="1" applyFill="1" applyBorder="1" applyAlignment="1" applyProtection="1">
      <alignment horizontal="left" vertical="center" wrapText="1"/>
    </xf>
    <xf numFmtId="0" fontId="18" fillId="0" borderId="11" xfId="5" applyFont="1" applyFill="1" applyBorder="1" applyAlignment="1" applyProtection="1">
      <alignment horizontal="left" vertical="center" wrapText="1"/>
    </xf>
    <xf numFmtId="0" fontId="17" fillId="0" borderId="1" xfId="5" applyFont="1" applyFill="1" applyBorder="1" applyAlignment="1" applyProtection="1">
      <alignment vertical="center" wrapText="1"/>
    </xf>
    <xf numFmtId="0" fontId="18" fillId="0" borderId="2" xfId="0" applyFont="1" applyFill="1" applyBorder="1" applyAlignment="1" applyProtection="1">
      <alignment horizontal="justify" vertical="center"/>
    </xf>
    <xf numFmtId="0" fontId="18" fillId="0" borderId="1" xfId="5" applyFont="1" applyFill="1" applyBorder="1" applyAlignment="1" applyProtection="1">
      <alignment vertical="center"/>
    </xf>
    <xf numFmtId="0" fontId="17" fillId="0" borderId="2" xfId="5" applyFont="1" applyFill="1" applyBorder="1" applyAlignment="1" applyProtection="1">
      <alignment vertical="center"/>
    </xf>
    <xf numFmtId="0" fontId="18" fillId="2" borderId="4" xfId="0" applyFont="1" applyFill="1" applyBorder="1" applyAlignment="1" applyProtection="1">
      <alignment vertical="center"/>
    </xf>
    <xf numFmtId="0" fontId="17" fillId="0" borderId="4" xfId="5" applyFont="1" applyFill="1" applyBorder="1" applyAlignment="1" applyProtection="1">
      <alignment vertical="center"/>
    </xf>
    <xf numFmtId="0" fontId="17" fillId="0" borderId="5" xfId="5" applyFont="1" applyFill="1" applyBorder="1" applyAlignment="1" applyProtection="1">
      <alignment vertical="center" wrapText="1"/>
    </xf>
    <xf numFmtId="0" fontId="18" fillId="0" borderId="6" xfId="0" applyFont="1" applyFill="1" applyBorder="1" applyAlignment="1" applyProtection="1">
      <alignment horizontal="justify" vertical="center"/>
    </xf>
    <xf numFmtId="0" fontId="18" fillId="0" borderId="13" xfId="5" applyFont="1" applyFill="1" applyBorder="1" applyAlignment="1" applyProtection="1">
      <alignment vertical="center" wrapText="1"/>
    </xf>
    <xf numFmtId="0" fontId="18" fillId="2" borderId="14" xfId="0" applyFont="1" applyFill="1" applyBorder="1" applyAlignment="1" applyProtection="1">
      <alignment vertical="center"/>
    </xf>
    <xf numFmtId="164" fontId="18" fillId="2" borderId="14" xfId="0" applyNumberFormat="1" applyFont="1" applyFill="1" applyBorder="1" applyAlignment="1" applyProtection="1">
      <alignment vertical="center"/>
    </xf>
    <xf numFmtId="4" fontId="18" fillId="7" borderId="4" xfId="5" applyNumberFormat="1" applyFont="1" applyFill="1" applyBorder="1" applyAlignment="1" applyProtection="1">
      <alignment horizontal="center" vertical="center" wrapText="1"/>
    </xf>
    <xf numFmtId="164" fontId="2" fillId="7" borderId="4" xfId="2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justify" vertical="center"/>
    </xf>
    <xf numFmtId="164" fontId="2" fillId="0" borderId="0" xfId="2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164" fontId="18" fillId="8" borderId="4" xfId="2" applyNumberFormat="1" applyFont="1" applyFill="1" applyBorder="1" applyAlignment="1" applyProtection="1">
      <alignment vertical="center"/>
      <protection locked="0"/>
    </xf>
    <xf numFmtId="164" fontId="18" fillId="8" borderId="16" xfId="2" applyNumberFormat="1" applyFont="1" applyFill="1" applyBorder="1" applyAlignment="1" applyProtection="1">
      <alignment vertical="center"/>
      <protection locked="0"/>
    </xf>
    <xf numFmtId="4" fontId="2" fillId="4" borderId="4" xfId="5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" fillId="0" borderId="4" xfId="0" applyFont="1" applyBorder="1" applyAlignment="1" applyProtection="1">
      <alignment horizontal="center" vertical="center" wrapText="1"/>
    </xf>
    <xf numFmtId="49" fontId="0" fillId="0" borderId="4" xfId="0" applyNumberFormat="1" applyBorder="1" applyAlignment="1" applyProtection="1">
      <alignment horizontal="center" vertical="center"/>
    </xf>
    <xf numFmtId="0" fontId="0" fillId="0" borderId="4" xfId="0" applyBorder="1" applyAlignment="1" applyProtection="1">
      <alignment wrapText="1"/>
    </xf>
    <xf numFmtId="0" fontId="0" fillId="0" borderId="4" xfId="0" applyBorder="1" applyProtection="1"/>
    <xf numFmtId="44" fontId="0" fillId="0" borderId="4" xfId="1" applyFont="1" applyBorder="1" applyProtection="1"/>
    <xf numFmtId="44" fontId="3" fillId="11" borderId="4" xfId="1" applyFont="1" applyFill="1" applyBorder="1" applyProtection="1"/>
    <xf numFmtId="0" fontId="0" fillId="0" borderId="4" xfId="0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44" fontId="0" fillId="0" borderId="4" xfId="1" applyFont="1" applyFill="1" applyBorder="1" applyAlignment="1" applyProtection="1">
      <alignment vertical="center"/>
    </xf>
    <xf numFmtId="44" fontId="0" fillId="8" borderId="4" xfId="1" applyFont="1" applyFill="1" applyBorder="1" applyProtection="1">
      <protection locked="0"/>
    </xf>
    <xf numFmtId="44" fontId="0" fillId="8" borderId="4" xfId="1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</xf>
    <xf numFmtId="1" fontId="0" fillId="0" borderId="4" xfId="0" applyNumberFormat="1" applyFill="1" applyBorder="1" applyAlignment="1" applyProtection="1">
      <alignment vertical="center"/>
    </xf>
    <xf numFmtId="0" fontId="0" fillId="0" borderId="0" xfId="0" applyAlignment="1" applyProtection="1">
      <alignment wrapText="1"/>
    </xf>
    <xf numFmtId="44" fontId="0" fillId="8" borderId="4" xfId="1" applyFont="1" applyFill="1" applyBorder="1" applyAlignment="1" applyProtection="1">
      <alignment vertical="center"/>
      <protection locked="0"/>
    </xf>
    <xf numFmtId="44" fontId="0" fillId="0" borderId="4" xfId="1" applyFont="1" applyBorder="1" applyAlignment="1" applyProtection="1">
      <alignment vertical="center" wrapText="1"/>
    </xf>
    <xf numFmtId="44" fontId="3" fillId="7" borderId="4" xfId="1" applyFont="1" applyFill="1" applyBorder="1" applyAlignment="1" applyProtection="1">
      <alignment vertical="center" wrapText="1"/>
    </xf>
    <xf numFmtId="0" fontId="29" fillId="0" borderId="17" xfId="0" applyFont="1" applyBorder="1" applyAlignment="1" applyProtection="1">
      <alignment horizontal="center" vertical="center" wrapText="1"/>
    </xf>
    <xf numFmtId="0" fontId="29" fillId="0" borderId="17" xfId="0" applyFont="1" applyBorder="1" applyAlignment="1" applyProtection="1">
      <alignment vertical="center" wrapText="1"/>
    </xf>
    <xf numFmtId="3" fontId="29" fillId="0" borderId="17" xfId="0" applyNumberFormat="1" applyFont="1" applyBorder="1" applyAlignment="1" applyProtection="1">
      <alignment horizontal="center" vertical="center" wrapText="1"/>
    </xf>
    <xf numFmtId="0" fontId="29" fillId="0" borderId="18" xfId="0" applyFont="1" applyBorder="1" applyAlignment="1" applyProtection="1">
      <alignment horizontal="center" vertical="center" wrapText="1"/>
    </xf>
    <xf numFmtId="0" fontId="29" fillId="0" borderId="18" xfId="0" applyFont="1" applyBorder="1" applyAlignment="1" applyProtection="1">
      <alignment vertical="center" wrapText="1"/>
    </xf>
    <xf numFmtId="3" fontId="29" fillId="0" borderId="18" xfId="0" applyNumberFormat="1" applyFont="1" applyBorder="1" applyAlignment="1" applyProtection="1">
      <alignment horizontal="center" vertical="center" wrapText="1"/>
    </xf>
    <xf numFmtId="0" fontId="29" fillId="0" borderId="4" xfId="0" applyFont="1" applyBorder="1" applyAlignment="1" applyProtection="1">
      <alignment horizontal="center" vertical="center" wrapText="1"/>
    </xf>
    <xf numFmtId="172" fontId="29" fillId="8" borderId="18" xfId="0" applyNumberFormat="1" applyFont="1" applyFill="1" applyBorder="1" applyAlignment="1" applyProtection="1">
      <alignment horizontal="right" vertical="center" wrapText="1"/>
      <protection locked="0"/>
    </xf>
    <xf numFmtId="9" fontId="30" fillId="8" borderId="18" xfId="0" applyNumberFormat="1" applyFont="1" applyFill="1" applyBorder="1" applyProtection="1">
      <protection locked="0"/>
    </xf>
    <xf numFmtId="172" fontId="29" fillId="8" borderId="17" xfId="0" applyNumberFormat="1" applyFont="1" applyFill="1" applyBorder="1" applyAlignment="1" applyProtection="1">
      <alignment horizontal="right" vertical="center" wrapText="1"/>
      <protection locked="0"/>
    </xf>
    <xf numFmtId="9" fontId="30" fillId="8" borderId="17" xfId="0" applyNumberFormat="1" applyFont="1" applyFill="1" applyBorder="1" applyProtection="1">
      <protection locked="0"/>
    </xf>
    <xf numFmtId="0" fontId="32" fillId="0" borderId="0" xfId="0" applyFont="1" applyProtection="1"/>
    <xf numFmtId="0" fontId="33" fillId="10" borderId="4" xfId="0" applyFont="1" applyFill="1" applyBorder="1" applyAlignment="1" applyProtection="1">
      <alignment horizontal="center" vertical="center" wrapText="1"/>
    </xf>
    <xf numFmtId="0" fontId="32" fillId="0" borderId="4" xfId="0" applyFont="1" applyFill="1" applyBorder="1" applyAlignment="1" applyProtection="1">
      <alignment vertical="center" wrapText="1"/>
    </xf>
    <xf numFmtId="4" fontId="32" fillId="0" borderId="4" xfId="0" applyNumberFormat="1" applyFont="1" applyFill="1" applyBorder="1" applyAlignment="1" applyProtection="1">
      <alignment vertical="center" wrapText="1"/>
    </xf>
    <xf numFmtId="44" fontId="32" fillId="0" borderId="4" xfId="1" applyFont="1" applyFill="1" applyBorder="1" applyAlignment="1" applyProtection="1">
      <alignment vertical="center" wrapText="1"/>
    </xf>
    <xf numFmtId="44" fontId="33" fillId="10" borderId="4" xfId="0" applyNumberFormat="1" applyFont="1" applyFill="1" applyBorder="1" applyProtection="1"/>
    <xf numFmtId="0" fontId="32" fillId="0" borderId="4" xfId="0" applyFont="1" applyBorder="1" applyProtection="1"/>
    <xf numFmtId="44" fontId="32" fillId="0" borderId="4" xfId="0" applyNumberFormat="1" applyFont="1" applyBorder="1" applyProtection="1"/>
    <xf numFmtId="44" fontId="32" fillId="0" borderId="4" xfId="1" applyFont="1" applyBorder="1" applyProtection="1"/>
    <xf numFmtId="44" fontId="31" fillId="10" borderId="4" xfId="0" applyNumberFormat="1" applyFont="1" applyFill="1" applyBorder="1" applyProtection="1"/>
    <xf numFmtId="44" fontId="17" fillId="0" borderId="0" xfId="1" applyFont="1" applyAlignment="1" applyProtection="1">
      <alignment horizontal="center" vertical="center"/>
    </xf>
    <xf numFmtId="44" fontId="18" fillId="0" borderId="4" xfId="1" applyFont="1" applyFill="1" applyBorder="1" applyAlignment="1" applyProtection="1">
      <alignment horizontal="center" vertical="center"/>
    </xf>
    <xf numFmtId="44" fontId="18" fillId="0" borderId="12" xfId="1" applyFont="1" applyFill="1" applyBorder="1" applyAlignment="1" applyProtection="1">
      <alignment vertical="center"/>
    </xf>
    <xf numFmtId="44" fontId="25" fillId="0" borderId="4" xfId="1" applyFont="1" applyFill="1" applyBorder="1" applyAlignment="1" applyProtection="1">
      <alignment vertical="center"/>
    </xf>
    <xf numFmtId="44" fontId="25" fillId="7" borderId="4" xfId="1" applyFont="1" applyFill="1" applyBorder="1" applyAlignment="1" applyProtection="1">
      <alignment vertical="center"/>
    </xf>
    <xf numFmtId="44" fontId="18" fillId="9" borderId="4" xfId="1" applyFont="1" applyFill="1" applyBorder="1" applyAlignment="1" applyProtection="1">
      <alignment horizontal="right" vertical="center"/>
    </xf>
    <xf numFmtId="44" fontId="18" fillId="0" borderId="11" xfId="1" applyFont="1" applyFill="1" applyBorder="1" applyAlignment="1" applyProtection="1">
      <alignment vertical="center"/>
    </xf>
    <xf numFmtId="44" fontId="18" fillId="2" borderId="15" xfId="1" applyFont="1" applyFill="1" applyBorder="1" applyAlignment="1" applyProtection="1">
      <alignment vertical="center"/>
    </xf>
    <xf numFmtId="44" fontId="18" fillId="7" borderId="12" xfId="1" applyFont="1" applyFill="1" applyBorder="1" applyAlignment="1" applyProtection="1">
      <alignment vertical="center"/>
    </xf>
    <xf numFmtId="44" fontId="26" fillId="9" borderId="11" xfId="1" applyFont="1" applyFill="1" applyBorder="1" applyAlignment="1" applyProtection="1">
      <alignment vertical="center"/>
    </xf>
    <xf numFmtId="10" fontId="18" fillId="2" borderId="4" xfId="2" applyNumberFormat="1" applyFont="1" applyFill="1" applyBorder="1" applyAlignment="1" applyProtection="1">
      <alignment vertical="center"/>
    </xf>
    <xf numFmtId="164" fontId="18" fillId="0" borderId="0" xfId="2" applyNumberFormat="1" applyFont="1" applyFill="1" applyBorder="1" applyAlignment="1" applyProtection="1">
      <alignment vertical="center"/>
      <protection locked="0"/>
    </xf>
    <xf numFmtId="169" fontId="18" fillId="0" borderId="4" xfId="2" applyNumberFormat="1" applyFont="1" applyFill="1" applyBorder="1" applyAlignment="1" applyProtection="1">
      <alignment vertical="center"/>
    </xf>
    <xf numFmtId="44" fontId="17" fillId="2" borderId="0" xfId="1" applyFont="1" applyFill="1" applyAlignment="1" applyProtection="1">
      <alignment horizontal="center" vertical="center"/>
    </xf>
    <xf numFmtId="44" fontId="18" fillId="2" borderId="4" xfId="1" applyFont="1" applyFill="1" applyBorder="1" applyAlignment="1" applyProtection="1">
      <alignment horizontal="center" vertical="center"/>
    </xf>
    <xf numFmtId="173" fontId="0" fillId="0" borderId="0" xfId="0" applyNumberFormat="1"/>
    <xf numFmtId="44" fontId="18" fillId="2" borderId="0" xfId="1" applyFont="1" applyFill="1" applyBorder="1" applyAlignment="1" applyProtection="1">
      <alignment vertical="center"/>
    </xf>
    <xf numFmtId="0" fontId="7" fillId="7" borderId="1" xfId="5" applyFont="1" applyFill="1" applyBorder="1" applyAlignment="1" applyProtection="1">
      <alignment horizontal="right" vertical="center" wrapText="1"/>
    </xf>
    <xf numFmtId="0" fontId="7" fillId="7" borderId="2" xfId="5" applyFont="1" applyFill="1" applyBorder="1" applyAlignment="1" applyProtection="1">
      <alignment horizontal="right" vertical="center" wrapText="1"/>
    </xf>
    <xf numFmtId="0" fontId="7" fillId="7" borderId="3" xfId="5" applyFont="1" applyFill="1" applyBorder="1" applyAlignment="1" applyProtection="1">
      <alignment horizontal="right" vertical="center" wrapText="1"/>
    </xf>
    <xf numFmtId="0" fontId="18" fillId="7" borderId="1" xfId="5" applyFont="1" applyFill="1" applyBorder="1" applyAlignment="1" applyProtection="1">
      <alignment horizontal="right" vertical="center" wrapText="1"/>
    </xf>
    <xf numFmtId="0" fontId="18" fillId="7" borderId="2" xfId="5" applyFont="1" applyFill="1" applyBorder="1" applyAlignment="1" applyProtection="1">
      <alignment horizontal="right" vertical="center" wrapText="1"/>
    </xf>
    <xf numFmtId="0" fontId="1" fillId="7" borderId="3" xfId="0" applyFont="1" applyFill="1" applyBorder="1" applyAlignment="1" applyProtection="1">
      <alignment horizontal="right" vertical="center" wrapText="1"/>
    </xf>
    <xf numFmtId="0" fontId="7" fillId="4" borderId="1" xfId="5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justify" vertical="center"/>
    </xf>
    <xf numFmtId="0" fontId="18" fillId="0" borderId="3" xfId="0" applyFont="1" applyFill="1" applyBorder="1" applyAlignment="1" applyProtection="1">
      <alignment horizontal="justify" vertical="center"/>
    </xf>
    <xf numFmtId="164" fontId="18" fillId="0" borderId="1" xfId="2" applyNumberFormat="1" applyFont="1" applyFill="1" applyBorder="1" applyAlignment="1" applyProtection="1">
      <alignment horizontal="justify" vertical="center"/>
    </xf>
    <xf numFmtId="164" fontId="18" fillId="0" borderId="3" xfId="2" applyNumberFormat="1" applyFont="1" applyFill="1" applyBorder="1" applyAlignment="1" applyProtection="1">
      <alignment horizontal="justify" vertical="center"/>
    </xf>
    <xf numFmtId="0" fontId="2" fillId="5" borderId="1" xfId="5" applyFont="1" applyFill="1" applyBorder="1" applyAlignment="1" applyProtection="1">
      <alignment horizontal="center" vertical="center"/>
    </xf>
    <xf numFmtId="0" fontId="2" fillId="5" borderId="2" xfId="5" applyFont="1" applyFill="1" applyBorder="1" applyAlignment="1" applyProtection="1">
      <alignment horizontal="center" vertical="center"/>
    </xf>
    <xf numFmtId="0" fontId="2" fillId="5" borderId="3" xfId="5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0" fontId="7" fillId="4" borderId="2" xfId="5" applyFont="1" applyFill="1" applyBorder="1" applyAlignment="1" applyProtection="1">
      <alignment horizontal="left" vertical="center" wrapText="1"/>
    </xf>
    <xf numFmtId="0" fontId="18" fillId="0" borderId="1" xfId="5" applyFont="1" applyFill="1" applyBorder="1" applyAlignment="1" applyProtection="1">
      <alignment horizontal="center" vertical="center" wrapText="1"/>
    </xf>
    <xf numFmtId="0" fontId="18" fillId="0" borderId="2" xfId="5" applyFont="1" applyFill="1" applyBorder="1" applyAlignment="1" applyProtection="1">
      <alignment horizontal="center" vertical="center" wrapText="1"/>
    </xf>
    <xf numFmtId="0" fontId="18" fillId="0" borderId="3" xfId="5" applyFont="1" applyFill="1" applyBorder="1" applyAlignment="1" applyProtection="1">
      <alignment horizontal="center" vertical="center" wrapText="1"/>
    </xf>
    <xf numFmtId="0" fontId="24" fillId="0" borderId="1" xfId="5" applyFont="1" applyFill="1" applyBorder="1" applyAlignment="1" applyProtection="1">
      <alignment horizontal="center" vertical="center" wrapText="1"/>
    </xf>
    <xf numFmtId="0" fontId="24" fillId="0" borderId="3" xfId="5" applyFont="1" applyFill="1" applyBorder="1" applyAlignment="1" applyProtection="1">
      <alignment horizontal="center" vertical="center" wrapText="1"/>
    </xf>
    <xf numFmtId="0" fontId="17" fillId="0" borderId="1" xfId="5" applyFont="1" applyFill="1" applyBorder="1" applyAlignment="1" applyProtection="1">
      <alignment horizontal="center" vertical="center" wrapText="1"/>
    </xf>
    <xf numFmtId="0" fontId="17" fillId="0" borderId="3" xfId="5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18" fillId="0" borderId="1" xfId="3" applyFont="1" applyFill="1" applyBorder="1" applyAlignment="1" applyProtection="1">
      <alignment horizontal="right" vertical="center" wrapText="1"/>
    </xf>
    <xf numFmtId="0" fontId="18" fillId="0" borderId="2" xfId="3" applyFont="1" applyFill="1" applyBorder="1" applyAlignment="1" applyProtection="1">
      <alignment horizontal="right" vertical="center" wrapText="1"/>
    </xf>
    <xf numFmtId="0" fontId="18" fillId="0" borderId="3" xfId="3" applyFont="1" applyFill="1" applyBorder="1" applyAlignment="1" applyProtection="1">
      <alignment horizontal="right" vertical="center" wrapText="1"/>
    </xf>
    <xf numFmtId="0" fontId="18" fillId="2" borderId="4" xfId="3" quotePrefix="1" applyFont="1" applyFill="1" applyBorder="1" applyAlignment="1" applyProtection="1">
      <alignment horizontal="center" vertical="center" wrapText="1"/>
    </xf>
    <xf numFmtId="0" fontId="18" fillId="2" borderId="4" xfId="3" applyFont="1" applyFill="1" applyBorder="1" applyAlignment="1" applyProtection="1">
      <alignment horizontal="center" vertical="center" wrapText="1"/>
    </xf>
    <xf numFmtId="17" fontId="18" fillId="2" borderId="4" xfId="3" quotePrefix="1" applyNumberFormat="1" applyFont="1" applyFill="1" applyBorder="1" applyAlignment="1" applyProtection="1">
      <alignment horizontal="center" vertical="center" wrapText="1"/>
    </xf>
    <xf numFmtId="0" fontId="21" fillId="0" borderId="1" xfId="4" applyFont="1" applyFill="1" applyBorder="1" applyAlignment="1" applyProtection="1">
      <alignment horizontal="center" vertical="center" wrapText="1"/>
    </xf>
    <xf numFmtId="0" fontId="21" fillId="0" borderId="2" xfId="4" applyFont="1" applyFill="1" applyBorder="1" applyAlignment="1" applyProtection="1">
      <alignment horizontal="center" vertical="center" wrapText="1"/>
    </xf>
    <xf numFmtId="0" fontId="21" fillId="0" borderId="3" xfId="4" applyFont="1" applyFill="1" applyBorder="1" applyAlignment="1" applyProtection="1">
      <alignment horizontal="center" vertical="center" wrapText="1"/>
    </xf>
    <xf numFmtId="0" fontId="18" fillId="3" borderId="1" xfId="3" applyFont="1" applyFill="1" applyBorder="1" applyAlignment="1" applyProtection="1">
      <alignment horizontal="center" vertical="center"/>
    </xf>
    <xf numFmtId="0" fontId="18" fillId="3" borderId="2" xfId="3" applyFont="1" applyFill="1" applyBorder="1" applyAlignment="1" applyProtection="1">
      <alignment horizontal="center" vertical="center"/>
    </xf>
    <xf numFmtId="0" fontId="18" fillId="3" borderId="3" xfId="3" applyFont="1" applyFill="1" applyBorder="1" applyAlignment="1" applyProtection="1">
      <alignment horizontal="center" vertical="center"/>
    </xf>
    <xf numFmtId="17" fontId="18" fillId="2" borderId="1" xfId="0" applyNumberFormat="1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18" fillId="2" borderId="1" xfId="3" applyFont="1" applyFill="1" applyBorder="1" applyAlignment="1" applyProtection="1">
      <alignment horizontal="center" vertical="center" wrapText="1"/>
    </xf>
    <xf numFmtId="0" fontId="18" fillId="2" borderId="2" xfId="3" applyFont="1" applyFill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center" vertical="center" wrapText="1"/>
    </xf>
    <xf numFmtId="0" fontId="2" fillId="3" borderId="1" xfId="3" applyFont="1" applyFill="1" applyBorder="1" applyAlignment="1" applyProtection="1">
      <alignment horizontal="center" vertic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3" borderId="3" xfId="3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18" fillId="2" borderId="4" xfId="4" applyFont="1" applyFill="1" applyBorder="1" applyAlignment="1" applyProtection="1">
      <alignment horizontal="center" vertical="center" wrapText="1"/>
    </xf>
    <xf numFmtId="0" fontId="2" fillId="3" borderId="5" xfId="3" applyFont="1" applyFill="1" applyBorder="1" applyAlignment="1" applyProtection="1">
      <alignment horizontal="center" vertical="center"/>
    </xf>
    <xf numFmtId="0" fontId="2" fillId="3" borderId="6" xfId="3" applyFont="1" applyFill="1" applyBorder="1" applyAlignment="1" applyProtection="1">
      <alignment horizontal="center" vertical="center"/>
    </xf>
    <xf numFmtId="0" fontId="2" fillId="3" borderId="7" xfId="3" applyFont="1" applyFill="1" applyBorder="1" applyAlignment="1" applyProtection="1">
      <alignment horizontal="center" vertical="center"/>
    </xf>
    <xf numFmtId="0" fontId="2" fillId="3" borderId="8" xfId="3" applyFont="1" applyFill="1" applyBorder="1" applyAlignment="1" applyProtection="1">
      <alignment horizontal="center" vertical="center"/>
    </xf>
    <xf numFmtId="0" fontId="2" fillId="3" borderId="9" xfId="3" applyFont="1" applyFill="1" applyBorder="1" applyAlignment="1" applyProtection="1">
      <alignment horizontal="center" vertical="center"/>
    </xf>
    <xf numFmtId="0" fontId="2" fillId="3" borderId="10" xfId="3" applyFont="1" applyFill="1" applyBorder="1" applyAlignment="1" applyProtection="1">
      <alignment horizontal="center" vertical="center"/>
    </xf>
    <xf numFmtId="44" fontId="18" fillId="2" borderId="1" xfId="1" applyFont="1" applyFill="1" applyBorder="1" applyAlignment="1" applyProtection="1">
      <alignment horizontal="right" vertical="center" wrapText="1"/>
      <protection locked="0"/>
    </xf>
    <xf numFmtId="44" fontId="18" fillId="2" borderId="2" xfId="1" applyFont="1" applyFill="1" applyBorder="1" applyAlignment="1" applyProtection="1">
      <alignment horizontal="right" vertical="center" wrapText="1"/>
      <protection locked="0"/>
    </xf>
    <xf numFmtId="44" fontId="18" fillId="2" borderId="3" xfId="1" applyFont="1" applyFill="1" applyBorder="1" applyAlignment="1" applyProtection="1">
      <alignment horizontal="right" vertical="center" wrapText="1"/>
      <protection locked="0"/>
    </xf>
    <xf numFmtId="0" fontId="7" fillId="4" borderId="1" xfId="5" applyFont="1" applyFill="1" applyBorder="1" applyAlignment="1" applyProtection="1">
      <alignment horizontal="center" vertical="center" wrapText="1"/>
    </xf>
    <xf numFmtId="0" fontId="7" fillId="4" borderId="2" xfId="5" applyFont="1" applyFill="1" applyBorder="1" applyAlignment="1" applyProtection="1">
      <alignment horizontal="center" vertical="center" wrapText="1"/>
    </xf>
    <xf numFmtId="0" fontId="7" fillId="4" borderId="3" xfId="5" applyFont="1" applyFill="1" applyBorder="1" applyAlignment="1" applyProtection="1">
      <alignment horizontal="center" vertical="center" wrapText="1"/>
    </xf>
    <xf numFmtId="0" fontId="18" fillId="2" borderId="1" xfId="4" applyFont="1" applyFill="1" applyBorder="1" applyAlignment="1" applyProtection="1">
      <alignment horizontal="center" vertical="center" wrapText="1"/>
    </xf>
    <xf numFmtId="0" fontId="18" fillId="2" borderId="2" xfId="4" applyFont="1" applyFill="1" applyBorder="1" applyAlignment="1" applyProtection="1">
      <alignment horizontal="center" vertical="center" wrapText="1"/>
    </xf>
    <xf numFmtId="0" fontId="18" fillId="2" borderId="3" xfId="4" applyFont="1" applyFill="1" applyBorder="1" applyAlignment="1" applyProtection="1">
      <alignment horizontal="center" vertical="center" wrapText="1"/>
    </xf>
    <xf numFmtId="15" fontId="18" fillId="2" borderId="1" xfId="0" applyNumberFormat="1" applyFont="1" applyFill="1" applyBorder="1" applyAlignment="1" applyProtection="1">
      <alignment horizontal="center" vertical="center"/>
    </xf>
    <xf numFmtId="15" fontId="18" fillId="2" borderId="2" xfId="0" applyNumberFormat="1" applyFont="1" applyFill="1" applyBorder="1" applyAlignment="1" applyProtection="1">
      <alignment horizontal="center" vertical="center"/>
    </xf>
    <xf numFmtId="15" fontId="18" fillId="2" borderId="3" xfId="0" applyNumberFormat="1" applyFont="1" applyFill="1" applyBorder="1" applyAlignment="1" applyProtection="1">
      <alignment horizontal="center" vertical="center"/>
    </xf>
    <xf numFmtId="0" fontId="2" fillId="5" borderId="1" xfId="5" applyFont="1" applyFill="1" applyBorder="1" applyAlignment="1" applyProtection="1">
      <alignment horizontal="left" vertical="center"/>
    </xf>
    <xf numFmtId="0" fontId="2" fillId="5" borderId="2" xfId="5" applyFont="1" applyFill="1" applyBorder="1" applyAlignment="1" applyProtection="1">
      <alignment horizontal="left" vertical="center"/>
    </xf>
    <xf numFmtId="0" fontId="2" fillId="5" borderId="3" xfId="5" applyFont="1" applyFill="1" applyBorder="1" applyAlignment="1" applyProtection="1">
      <alignment horizontal="left" vertical="center"/>
    </xf>
    <xf numFmtId="0" fontId="7" fillId="7" borderId="1" xfId="5" applyFont="1" applyFill="1" applyBorder="1" applyAlignment="1" applyProtection="1">
      <alignment horizontal="center" vertical="center" wrapText="1"/>
    </xf>
    <xf numFmtId="0" fontId="7" fillId="7" borderId="2" xfId="5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7" fillId="7" borderId="3" xfId="5" applyFont="1" applyFill="1" applyBorder="1" applyAlignment="1" applyProtection="1">
      <alignment horizontal="center" vertical="center" wrapText="1"/>
    </xf>
    <xf numFmtId="0" fontId="18" fillId="0" borderId="1" xfId="5" applyFont="1" applyFill="1" applyBorder="1" applyAlignment="1" applyProtection="1">
      <alignment vertical="center" wrapText="1"/>
    </xf>
    <xf numFmtId="0" fontId="18" fillId="0" borderId="3" xfId="5" applyFont="1" applyFill="1" applyBorder="1" applyAlignment="1" applyProtection="1">
      <alignment vertical="center" wrapText="1"/>
    </xf>
    <xf numFmtId="0" fontId="7" fillId="7" borderId="8" xfId="5" applyFont="1" applyFill="1" applyBorder="1" applyAlignment="1" applyProtection="1">
      <alignment horizontal="right" vertical="center" wrapText="1"/>
    </xf>
    <xf numFmtId="0" fontId="7" fillId="7" borderId="9" xfId="5" applyFont="1" applyFill="1" applyBorder="1" applyAlignment="1" applyProtection="1">
      <alignment horizontal="right" vertical="center" wrapText="1"/>
    </xf>
    <xf numFmtId="0" fontId="7" fillId="7" borderId="10" xfId="5" applyFont="1" applyFill="1" applyBorder="1" applyAlignment="1" applyProtection="1">
      <alignment horizontal="right" vertical="center" wrapText="1"/>
    </xf>
    <xf numFmtId="164" fontId="18" fillId="8" borderId="1" xfId="2" applyNumberFormat="1" applyFont="1" applyFill="1" applyBorder="1" applyAlignment="1" applyProtection="1">
      <alignment horizontal="right" vertical="center"/>
      <protection locked="0"/>
    </xf>
    <xf numFmtId="164" fontId="18" fillId="8" borderId="3" xfId="2" applyNumberFormat="1" applyFont="1" applyFill="1" applyBorder="1" applyAlignment="1" applyProtection="1">
      <alignment horizontal="right" vertical="center"/>
      <protection locked="0"/>
    </xf>
    <xf numFmtId="0" fontId="18" fillId="0" borderId="4" xfId="5" applyFont="1" applyFill="1" applyBorder="1" applyAlignment="1" applyProtection="1">
      <alignment horizontal="center" vertical="center" wrapText="1"/>
    </xf>
    <xf numFmtId="0" fontId="18" fillId="0" borderId="11" xfId="5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8" fillId="7" borderId="3" xfId="5" applyFont="1" applyFill="1" applyBorder="1" applyAlignment="1" applyProtection="1">
      <alignment horizontal="right" vertical="center" wrapText="1"/>
    </xf>
    <xf numFmtId="0" fontId="8" fillId="7" borderId="5" xfId="5" applyFont="1" applyFill="1" applyBorder="1" applyAlignment="1" applyProtection="1">
      <alignment horizontal="right" vertical="center" wrapText="1"/>
    </xf>
    <xf numFmtId="0" fontId="8" fillId="7" borderId="6" xfId="5" applyFont="1" applyFill="1" applyBorder="1" applyAlignment="1" applyProtection="1">
      <alignment horizontal="right" vertical="center" wrapText="1"/>
    </xf>
    <xf numFmtId="0" fontId="8" fillId="7" borderId="7" xfId="5" applyFont="1" applyFill="1" applyBorder="1" applyAlignment="1" applyProtection="1">
      <alignment horizontal="right" vertical="center" wrapText="1"/>
    </xf>
    <xf numFmtId="0" fontId="7" fillId="4" borderId="1" xfId="5" applyFont="1" applyFill="1" applyBorder="1" applyAlignment="1" applyProtection="1">
      <alignment horizontal="center" vertical="center"/>
    </xf>
    <xf numFmtId="0" fontId="7" fillId="4" borderId="2" xfId="5" applyFont="1" applyFill="1" applyBorder="1" applyAlignment="1" applyProtection="1">
      <alignment horizontal="center" vertical="center"/>
    </xf>
    <xf numFmtId="0" fontId="7" fillId="4" borderId="3" xfId="5" applyFont="1" applyFill="1" applyBorder="1" applyAlignment="1" applyProtection="1">
      <alignment horizontal="center" vertical="center"/>
    </xf>
    <xf numFmtId="0" fontId="25" fillId="7" borderId="1" xfId="5" applyFont="1" applyFill="1" applyBorder="1" applyAlignment="1" applyProtection="1">
      <alignment horizontal="right" vertical="center" wrapText="1"/>
    </xf>
    <xf numFmtId="0" fontId="25" fillId="7" borderId="2" xfId="5" applyFont="1" applyFill="1" applyBorder="1" applyAlignment="1" applyProtection="1">
      <alignment horizontal="right" vertical="center" wrapText="1"/>
    </xf>
    <xf numFmtId="0" fontId="18" fillId="0" borderId="1" xfId="5" applyFont="1" applyFill="1" applyBorder="1" applyAlignment="1" applyProtection="1">
      <alignment horizontal="left" vertical="center" wrapText="1"/>
    </xf>
    <xf numFmtId="0" fontId="18" fillId="0" borderId="2" xfId="5" applyFont="1" applyFill="1" applyBorder="1" applyAlignment="1" applyProtection="1">
      <alignment horizontal="left" vertical="center" wrapText="1"/>
    </xf>
    <xf numFmtId="0" fontId="18" fillId="0" borderId="3" xfId="5" applyFont="1" applyFill="1" applyBorder="1" applyAlignment="1" applyProtection="1">
      <alignment horizontal="left" vertical="center" wrapText="1"/>
    </xf>
    <xf numFmtId="164" fontId="18" fillId="0" borderId="1" xfId="2" applyNumberFormat="1" applyFont="1" applyFill="1" applyBorder="1" applyAlignment="1" applyProtection="1">
      <alignment horizontal="right" vertical="center"/>
    </xf>
    <xf numFmtId="164" fontId="18" fillId="0" borderId="3" xfId="2" applyNumberFormat="1" applyFont="1" applyFill="1" applyBorder="1" applyAlignment="1" applyProtection="1">
      <alignment horizontal="right" vertical="center"/>
    </xf>
    <xf numFmtId="4" fontId="18" fillId="2" borderId="1" xfId="4" applyNumberFormat="1" applyFont="1" applyFill="1" applyBorder="1" applyAlignment="1" applyProtection="1">
      <alignment horizontal="right" vertical="center" wrapText="1"/>
      <protection locked="0"/>
    </xf>
    <xf numFmtId="4" fontId="18" fillId="2" borderId="2" xfId="4" applyNumberFormat="1" applyFont="1" applyFill="1" applyBorder="1" applyAlignment="1" applyProtection="1">
      <alignment horizontal="right" vertical="center" wrapText="1"/>
      <protection locked="0"/>
    </xf>
    <xf numFmtId="4" fontId="18" fillId="2" borderId="3" xfId="4" applyNumberFormat="1" applyFont="1" applyFill="1" applyBorder="1" applyAlignment="1" applyProtection="1">
      <alignment horizontal="right" vertical="center" wrapText="1"/>
      <protection locked="0"/>
    </xf>
    <xf numFmtId="0" fontId="18" fillId="0" borderId="1" xfId="0" applyFont="1" applyFill="1" applyBorder="1" applyAlignment="1" applyProtection="1">
      <alignment horizontal="right" vertical="center"/>
    </xf>
    <xf numFmtId="0" fontId="18" fillId="0" borderId="3" xfId="0" applyFont="1" applyFill="1" applyBorder="1" applyAlignment="1" applyProtection="1">
      <alignment horizontal="right" vertical="center"/>
    </xf>
    <xf numFmtId="0" fontId="7" fillId="11" borderId="0" xfId="0" applyFont="1" applyFill="1" applyAlignment="1" applyProtection="1">
      <alignment horizontal="left"/>
    </xf>
    <xf numFmtId="0" fontId="3" fillId="11" borderId="4" xfId="0" applyFont="1" applyFill="1" applyBorder="1" applyAlignment="1" applyProtection="1">
      <alignment horizontal="left"/>
    </xf>
    <xf numFmtId="0" fontId="3" fillId="11" borderId="1" xfId="0" applyFont="1" applyFill="1" applyBorder="1" applyAlignment="1" applyProtection="1">
      <alignment horizontal="left"/>
    </xf>
    <xf numFmtId="0" fontId="3" fillId="11" borderId="2" xfId="0" applyFont="1" applyFill="1" applyBorder="1" applyAlignment="1" applyProtection="1">
      <alignment horizontal="left"/>
    </xf>
    <xf numFmtId="0" fontId="3" fillId="11" borderId="3" xfId="0" applyFont="1" applyFill="1" applyBorder="1" applyAlignment="1" applyProtection="1">
      <alignment horizontal="left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7" fillId="11" borderId="4" xfId="0" applyFont="1" applyFill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29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wrapText="1"/>
    </xf>
    <xf numFmtId="0" fontId="31" fillId="10" borderId="4" xfId="0" applyFont="1" applyFill="1" applyBorder="1" applyAlignment="1" applyProtection="1">
      <alignment horizontal="center" vertical="center" wrapText="1"/>
    </xf>
    <xf numFmtId="0" fontId="32" fillId="0" borderId="4" xfId="0" applyFont="1" applyFill="1" applyBorder="1" applyAlignment="1" applyProtection="1">
      <alignment horizontal="center" vertical="center" wrapText="1"/>
    </xf>
    <xf numFmtId="0" fontId="33" fillId="10" borderId="4" xfId="0" applyFont="1" applyFill="1" applyBorder="1" applyAlignment="1" applyProtection="1">
      <alignment horizontal="center" vertical="center" wrapText="1"/>
    </xf>
    <xf numFmtId="0" fontId="31" fillId="10" borderId="1" xfId="0" applyFont="1" applyFill="1" applyBorder="1" applyAlignment="1" applyProtection="1">
      <alignment horizontal="center" vertical="center" wrapText="1"/>
    </xf>
    <xf numFmtId="0" fontId="31" fillId="10" borderId="2" xfId="0" applyFont="1" applyFill="1" applyBorder="1" applyAlignment="1" applyProtection="1">
      <alignment horizontal="center" vertical="center" wrapText="1"/>
    </xf>
    <xf numFmtId="0" fontId="31" fillId="10" borderId="3" xfId="0" applyFont="1" applyFill="1" applyBorder="1" applyAlignment="1" applyProtection="1">
      <alignment horizontal="center" vertical="center" wrapText="1"/>
    </xf>
    <xf numFmtId="0" fontId="32" fillId="0" borderId="4" xfId="0" applyFont="1" applyBorder="1" applyAlignment="1" applyProtection="1">
      <alignment horizontal="center" wrapText="1"/>
    </xf>
  </cellXfs>
  <cellStyles count="6">
    <cellStyle name="Moeda" xfId="1" builtinId="4"/>
    <cellStyle name="Normal" xfId="0" builtinId="0"/>
    <cellStyle name="Normal 2" xfId="5"/>
    <cellStyle name="Normal 4" xfId="3"/>
    <cellStyle name="Normal 5" xfId="4"/>
    <cellStyle name="Porcentagem" xfId="2" builtinId="5"/>
  </cellStyles>
  <dxfs count="0"/>
  <tableStyles count="0" defaultTableStyle="TableStyleMedium2" defaultPivotStyle="PivotStyleLight16"/>
  <colors>
    <mruColors>
      <color rgb="FF000099"/>
      <color rgb="FF00FF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113"/>
  <sheetViews>
    <sheetView showGridLines="0" tabSelected="1" zoomScale="90" zoomScaleNormal="90" zoomScaleSheetLayoutView="145" zoomScalePageLayoutView="55" workbookViewId="0">
      <pane xSplit="1" topLeftCell="B1" activePane="topRight" state="frozen"/>
      <selection activeCell="A10" sqref="A10"/>
      <selection pane="topRight" activeCell="F52" sqref="F52"/>
    </sheetView>
  </sheetViews>
  <sheetFormatPr defaultRowHeight="15" x14ac:dyDescent="0.25"/>
  <cols>
    <col min="1" max="1" width="9.140625" style="78" customWidth="1"/>
    <col min="2" max="2" width="45.7109375" style="79" bestFit="1" customWidth="1"/>
    <col min="3" max="3" width="24.28515625" style="79" customWidth="1"/>
    <col min="4" max="4" width="14.5703125" style="80" customWidth="1"/>
    <col min="5" max="5" width="16.28515625" style="81" customWidth="1"/>
    <col min="6" max="6" width="31.85546875" style="1" customWidth="1"/>
    <col min="7" max="7" width="5.5703125" style="1" customWidth="1"/>
    <col min="8" max="8" width="11.140625" style="1" hidden="1" customWidth="1"/>
    <col min="9" max="9" width="22" style="1" customWidth="1"/>
    <col min="10" max="16384" width="9.140625" style="1"/>
  </cols>
  <sheetData>
    <row r="2" spans="1:5" x14ac:dyDescent="0.25">
      <c r="A2" s="170" t="s">
        <v>89</v>
      </c>
      <c r="B2" s="171"/>
      <c r="C2" s="172"/>
      <c r="D2" s="173"/>
      <c r="E2" s="174"/>
    </row>
    <row r="3" spans="1:5" x14ac:dyDescent="0.25">
      <c r="A3" s="170" t="s">
        <v>90</v>
      </c>
      <c r="B3" s="171"/>
      <c r="C3" s="172"/>
      <c r="D3" s="175"/>
      <c r="E3" s="174"/>
    </row>
    <row r="4" spans="1:5" s="2" customFormat="1" x14ac:dyDescent="0.25">
      <c r="A4" s="179" t="s">
        <v>0</v>
      </c>
      <c r="B4" s="180"/>
      <c r="C4" s="180"/>
      <c r="D4" s="180"/>
      <c r="E4" s="181"/>
    </row>
    <row r="5" spans="1:5" x14ac:dyDescent="0.25">
      <c r="A5" s="3" t="s">
        <v>1</v>
      </c>
      <c r="B5" s="4" t="s">
        <v>2</v>
      </c>
      <c r="C5" s="182">
        <v>42795</v>
      </c>
      <c r="D5" s="183"/>
      <c r="E5" s="184"/>
    </row>
    <row r="6" spans="1:5" x14ac:dyDescent="0.25">
      <c r="A6" s="3" t="s">
        <v>3</v>
      </c>
      <c r="B6" s="4" t="s">
        <v>4</v>
      </c>
      <c r="C6" s="185" t="s">
        <v>108</v>
      </c>
      <c r="D6" s="186"/>
      <c r="E6" s="187"/>
    </row>
    <row r="7" spans="1:5" ht="30" x14ac:dyDescent="0.25">
      <c r="A7" s="3" t="s">
        <v>5</v>
      </c>
      <c r="B7" s="4" t="s">
        <v>6</v>
      </c>
      <c r="C7" s="185" t="s">
        <v>279</v>
      </c>
      <c r="D7" s="186"/>
      <c r="E7" s="187"/>
    </row>
    <row r="8" spans="1:5" x14ac:dyDescent="0.25">
      <c r="A8" s="3" t="s">
        <v>7</v>
      </c>
      <c r="B8" s="4" t="s">
        <v>91</v>
      </c>
      <c r="C8" s="185" t="s">
        <v>95</v>
      </c>
      <c r="D8" s="186"/>
      <c r="E8" s="187"/>
    </row>
    <row r="9" spans="1:5" s="2" customFormat="1" x14ac:dyDescent="0.25">
      <c r="A9" s="188" t="s">
        <v>8</v>
      </c>
      <c r="B9" s="189"/>
      <c r="C9" s="189"/>
      <c r="D9" s="189"/>
      <c r="E9" s="190"/>
    </row>
    <row r="10" spans="1:5" x14ac:dyDescent="0.25">
      <c r="A10" s="191" t="s">
        <v>9</v>
      </c>
      <c r="B10" s="192"/>
      <c r="C10" s="176" t="s">
        <v>110</v>
      </c>
      <c r="D10" s="177"/>
      <c r="E10" s="178"/>
    </row>
    <row r="11" spans="1:5" x14ac:dyDescent="0.25">
      <c r="A11" s="183" t="s">
        <v>111</v>
      </c>
      <c r="B11" s="184"/>
      <c r="C11" s="193">
        <v>3</v>
      </c>
      <c r="D11" s="193"/>
      <c r="E11" s="193"/>
    </row>
    <row r="12" spans="1:5" s="2" customFormat="1" x14ac:dyDescent="0.25">
      <c r="A12" s="194" t="s">
        <v>10</v>
      </c>
      <c r="B12" s="195"/>
      <c r="C12" s="195"/>
      <c r="D12" s="195"/>
      <c r="E12" s="196"/>
    </row>
    <row r="13" spans="1:5" s="2" customFormat="1" x14ac:dyDescent="0.25">
      <c r="A13" s="197" t="s">
        <v>11</v>
      </c>
      <c r="B13" s="198"/>
      <c r="C13" s="198"/>
      <c r="D13" s="198"/>
      <c r="E13" s="199"/>
    </row>
    <row r="14" spans="1:5" x14ac:dyDescent="0.25">
      <c r="A14" s="203" t="s">
        <v>12</v>
      </c>
      <c r="B14" s="204"/>
      <c r="C14" s="204"/>
      <c r="D14" s="205"/>
      <c r="E14" s="84" t="s">
        <v>13</v>
      </c>
    </row>
    <row r="15" spans="1:5" ht="30" x14ac:dyDescent="0.25">
      <c r="A15" s="3">
        <v>1</v>
      </c>
      <c r="B15" s="6" t="s">
        <v>92</v>
      </c>
      <c r="C15" s="206" t="s">
        <v>264</v>
      </c>
      <c r="D15" s="207"/>
      <c r="E15" s="208"/>
    </row>
    <row r="16" spans="1:5" x14ac:dyDescent="0.25">
      <c r="A16" s="3">
        <v>2</v>
      </c>
      <c r="B16" s="6" t="s">
        <v>14</v>
      </c>
      <c r="C16" s="200">
        <v>958.37</v>
      </c>
      <c r="D16" s="201"/>
      <c r="E16" s="202"/>
    </row>
    <row r="17" spans="1:9" ht="30" x14ac:dyDescent="0.25">
      <c r="A17" s="3">
        <v>3</v>
      </c>
      <c r="B17" s="6" t="s">
        <v>15</v>
      </c>
      <c r="C17" s="206" t="s">
        <v>260</v>
      </c>
      <c r="D17" s="207"/>
      <c r="E17" s="208"/>
    </row>
    <row r="18" spans="1:9" x14ac:dyDescent="0.25">
      <c r="A18" s="3">
        <v>4</v>
      </c>
      <c r="B18" s="7" t="s">
        <v>16</v>
      </c>
      <c r="C18" s="209" t="s">
        <v>107</v>
      </c>
      <c r="D18" s="210"/>
      <c r="E18" s="211"/>
    </row>
    <row r="19" spans="1:9" s="9" customFormat="1" x14ac:dyDescent="0.25">
      <c r="A19" s="212" t="s">
        <v>17</v>
      </c>
      <c r="B19" s="213"/>
      <c r="C19" s="213"/>
      <c r="D19" s="214"/>
      <c r="E19" s="8"/>
    </row>
    <row r="20" spans="1:9" s="9" customFormat="1" x14ac:dyDescent="0.25">
      <c r="A20" s="10">
        <v>1</v>
      </c>
      <c r="B20" s="147" t="s">
        <v>18</v>
      </c>
      <c r="C20" s="148"/>
      <c r="D20" s="149"/>
      <c r="E20" s="5" t="s">
        <v>13</v>
      </c>
    </row>
    <row r="21" spans="1:9" x14ac:dyDescent="0.25">
      <c r="A21" s="11" t="s">
        <v>1</v>
      </c>
      <c r="B21" s="12" t="s">
        <v>19</v>
      </c>
      <c r="C21" s="150"/>
      <c r="D21" s="151"/>
      <c r="E21" s="13">
        <f>+C16</f>
        <v>958.37</v>
      </c>
      <c r="H21" s="1">
        <f>+$E$21*2</f>
        <v>1916.74</v>
      </c>
    </row>
    <row r="22" spans="1:9" x14ac:dyDescent="0.25">
      <c r="A22" s="11" t="s">
        <v>3</v>
      </c>
      <c r="B22" s="16" t="s">
        <v>23</v>
      </c>
      <c r="C22" s="152"/>
      <c r="D22" s="153"/>
      <c r="E22" s="14">
        <f t="shared" ref="E22" si="0">C22*$C$16</f>
        <v>0</v>
      </c>
      <c r="F22" s="15"/>
    </row>
    <row r="23" spans="1:9" s="19" customFormat="1" x14ac:dyDescent="0.25">
      <c r="A23" s="141" t="s">
        <v>24</v>
      </c>
      <c r="B23" s="142"/>
      <c r="C23" s="142"/>
      <c r="D23" s="143"/>
      <c r="E23" s="18">
        <f>TRUNC(SUM(E21:E22),2)</f>
        <v>958.37</v>
      </c>
      <c r="F23" s="15"/>
    </row>
    <row r="24" spans="1:9" s="9" customFormat="1" x14ac:dyDescent="0.25">
      <c r="A24" s="154" t="s">
        <v>94</v>
      </c>
      <c r="B24" s="155"/>
      <c r="C24" s="155"/>
      <c r="D24" s="156"/>
      <c r="E24" s="8"/>
      <c r="F24" s="15"/>
    </row>
    <row r="25" spans="1:9" x14ac:dyDescent="0.25">
      <c r="A25" s="10">
        <v>2</v>
      </c>
      <c r="B25" s="20" t="s">
        <v>25</v>
      </c>
      <c r="C25" s="20" t="s">
        <v>112</v>
      </c>
      <c r="D25" s="20" t="s">
        <v>113</v>
      </c>
      <c r="E25" s="5" t="s">
        <v>13</v>
      </c>
      <c r="F25" s="15"/>
    </row>
    <row r="26" spans="1:9" x14ac:dyDescent="0.25">
      <c r="A26" s="21" t="s">
        <v>1</v>
      </c>
      <c r="B26" s="16" t="s">
        <v>99</v>
      </c>
      <c r="C26" s="3">
        <f>26*2</f>
        <v>52</v>
      </c>
      <c r="D26" s="137">
        <v>3.2</v>
      </c>
      <c r="E26" s="22">
        <f>+TRUNC((C26*D26)-(C16*0.06),2)</f>
        <v>108.89</v>
      </c>
      <c r="F26" s="15"/>
      <c r="I26" s="15"/>
    </row>
    <row r="27" spans="1:9" x14ac:dyDescent="0.25">
      <c r="A27" s="21" t="s">
        <v>3</v>
      </c>
      <c r="B27" s="16" t="s">
        <v>272</v>
      </c>
      <c r="C27" s="3">
        <v>22</v>
      </c>
      <c r="D27" s="138">
        <v>7.08</v>
      </c>
      <c r="E27" s="22">
        <f>TRUNC((C27*D27)*0.8,2)</f>
        <v>124.6</v>
      </c>
      <c r="F27" s="23"/>
      <c r="I27" s="15"/>
    </row>
    <row r="28" spans="1:9" x14ac:dyDescent="0.25">
      <c r="A28" s="21" t="s">
        <v>5</v>
      </c>
      <c r="B28" s="16" t="s">
        <v>271</v>
      </c>
      <c r="C28" s="3">
        <v>1</v>
      </c>
      <c r="D28" s="138">
        <v>100</v>
      </c>
      <c r="E28" s="22">
        <f>TRUNC((C28*D28)*0.8,2)</f>
        <v>80</v>
      </c>
      <c r="F28" s="15"/>
      <c r="I28" s="15"/>
    </row>
    <row r="29" spans="1:9" x14ac:dyDescent="0.25">
      <c r="A29" s="21" t="s">
        <v>7</v>
      </c>
      <c r="B29" s="16" t="s">
        <v>273</v>
      </c>
      <c r="C29" s="3">
        <v>1</v>
      </c>
      <c r="D29" s="138">
        <v>40.200000000000003</v>
      </c>
      <c r="E29" s="22">
        <f>TRUNC((C29*D29),2)</f>
        <v>40.200000000000003</v>
      </c>
      <c r="I29" s="15"/>
    </row>
    <row r="30" spans="1:9" x14ac:dyDescent="0.25">
      <c r="A30" s="21" t="s">
        <v>20</v>
      </c>
      <c r="B30" s="16" t="s">
        <v>105</v>
      </c>
      <c r="C30" s="3">
        <v>0</v>
      </c>
      <c r="D30" s="125">
        <v>0</v>
      </c>
      <c r="E30" s="22">
        <f>TRUNC((C30*D30),2)</f>
        <v>0</v>
      </c>
      <c r="I30" s="15"/>
    </row>
    <row r="31" spans="1:9" s="19" customFormat="1" x14ac:dyDescent="0.25">
      <c r="A31" s="141" t="s">
        <v>26</v>
      </c>
      <c r="B31" s="142"/>
      <c r="C31" s="142"/>
      <c r="D31" s="143"/>
      <c r="E31" s="18">
        <f>SUM(E26:E30)</f>
        <v>353.69</v>
      </c>
    </row>
    <row r="32" spans="1:9" s="9" customFormat="1" x14ac:dyDescent="0.25">
      <c r="A32" s="154" t="s">
        <v>27</v>
      </c>
      <c r="B32" s="155"/>
      <c r="C32" s="155"/>
      <c r="D32" s="155"/>
      <c r="E32" s="156"/>
    </row>
    <row r="33" spans="1:10" s="9" customFormat="1" x14ac:dyDescent="0.25">
      <c r="A33" s="10">
        <v>3</v>
      </c>
      <c r="B33" s="20" t="s">
        <v>28</v>
      </c>
      <c r="C33" s="20" t="s">
        <v>112</v>
      </c>
      <c r="D33" s="20" t="s">
        <v>113</v>
      </c>
      <c r="E33" s="5" t="s">
        <v>13</v>
      </c>
    </row>
    <row r="34" spans="1:10" s="9" customFormat="1" x14ac:dyDescent="0.25">
      <c r="A34" s="21" t="s">
        <v>1</v>
      </c>
      <c r="B34" s="16" t="s">
        <v>191</v>
      </c>
      <c r="C34" s="24">
        <v>1</v>
      </c>
      <c r="D34" s="13">
        <f>'Uniforme - EPI'!G10</f>
        <v>0</v>
      </c>
      <c r="E34" s="13">
        <f>TRUNC((C34*D34),2)</f>
        <v>0</v>
      </c>
      <c r="F34" s="26"/>
    </row>
    <row r="35" spans="1:10" s="9" customFormat="1" x14ac:dyDescent="0.25">
      <c r="A35" s="21" t="s">
        <v>3</v>
      </c>
      <c r="B35" s="16" t="s">
        <v>193</v>
      </c>
      <c r="C35" s="27">
        <v>0.25</v>
      </c>
      <c r="D35" s="126">
        <f>Ferramentas!G42</f>
        <v>0</v>
      </c>
      <c r="E35" s="13">
        <f>TRUNC((C35*D35),2)</f>
        <v>0</v>
      </c>
    </row>
    <row r="36" spans="1:10" s="9" customFormat="1" x14ac:dyDescent="0.25">
      <c r="A36" s="21" t="s">
        <v>5</v>
      </c>
      <c r="B36" s="28" t="s">
        <v>192</v>
      </c>
      <c r="C36" s="29">
        <v>1</v>
      </c>
      <c r="D36" s="13">
        <f>'Uniforme - EPI'!G29</f>
        <v>0</v>
      </c>
      <c r="E36" s="13">
        <f>C36*D36</f>
        <v>0</v>
      </c>
      <c r="F36" s="30"/>
      <c r="H36" s="31"/>
      <c r="J36" s="32"/>
    </row>
    <row r="37" spans="1:10" s="9" customFormat="1" x14ac:dyDescent="0.25">
      <c r="A37" s="21" t="s">
        <v>7</v>
      </c>
      <c r="B37" s="16" t="s">
        <v>106</v>
      </c>
      <c r="C37" s="33">
        <v>0</v>
      </c>
      <c r="D37" s="13">
        <v>0</v>
      </c>
      <c r="E37" s="13">
        <f>TRUNC((C37*D37),2)</f>
        <v>0</v>
      </c>
      <c r="F37" s="30"/>
      <c r="H37" s="31"/>
      <c r="J37" s="32"/>
    </row>
    <row r="38" spans="1:10" s="19" customFormat="1" x14ac:dyDescent="0.25">
      <c r="A38" s="141" t="s">
        <v>29</v>
      </c>
      <c r="B38" s="142"/>
      <c r="C38" s="142"/>
      <c r="D38" s="143"/>
      <c r="E38" s="18">
        <f>SUM(E34:E37)</f>
        <v>0</v>
      </c>
      <c r="F38" s="30"/>
      <c r="H38" s="34"/>
      <c r="J38" s="32"/>
    </row>
    <row r="39" spans="1:10" s="9" customFormat="1" x14ac:dyDescent="0.25">
      <c r="A39" s="154" t="s">
        <v>30</v>
      </c>
      <c r="B39" s="155"/>
      <c r="C39" s="155"/>
      <c r="D39" s="155"/>
      <c r="E39" s="156"/>
      <c r="F39" s="30"/>
      <c r="H39" s="31"/>
      <c r="J39" s="32"/>
    </row>
    <row r="40" spans="1:10" s="9" customFormat="1" x14ac:dyDescent="0.25">
      <c r="A40" s="154" t="s">
        <v>31</v>
      </c>
      <c r="B40" s="155"/>
      <c r="C40" s="155"/>
      <c r="D40" s="155"/>
      <c r="E40" s="156"/>
      <c r="F40" s="30"/>
      <c r="H40" s="31"/>
      <c r="J40" s="32"/>
    </row>
    <row r="41" spans="1:10" s="9" customFormat="1" x14ac:dyDescent="0.25">
      <c r="A41" s="35" t="s">
        <v>32</v>
      </c>
      <c r="B41" s="147" t="s">
        <v>33</v>
      </c>
      <c r="C41" s="160"/>
      <c r="D41" s="20" t="s">
        <v>194</v>
      </c>
      <c r="E41" s="5" t="s">
        <v>13</v>
      </c>
      <c r="F41" s="30"/>
      <c r="H41" s="31"/>
      <c r="J41" s="32"/>
    </row>
    <row r="42" spans="1:10" s="9" customFormat="1" x14ac:dyDescent="0.25">
      <c r="A42" s="21" t="s">
        <v>1</v>
      </c>
      <c r="B42" s="157" t="s">
        <v>188</v>
      </c>
      <c r="C42" s="158"/>
      <c r="D42" s="36">
        <v>0.2</v>
      </c>
      <c r="E42" s="17">
        <f>TRUNC($E$23*D42,2)</f>
        <v>191.67</v>
      </c>
      <c r="F42" s="30"/>
      <c r="H42" s="31"/>
      <c r="J42" s="32"/>
    </row>
    <row r="43" spans="1:10" s="9" customFormat="1" x14ac:dyDescent="0.25">
      <c r="A43" s="21" t="s">
        <v>3</v>
      </c>
      <c r="B43" s="157" t="s">
        <v>189</v>
      </c>
      <c r="C43" s="158"/>
      <c r="D43" s="36">
        <v>1.4999999999999999E-2</v>
      </c>
      <c r="E43" s="17">
        <f t="shared" ref="E43:E49" si="1">TRUNC($E$23*D43,2)</f>
        <v>14.37</v>
      </c>
      <c r="F43" s="30"/>
      <c r="H43" s="31"/>
      <c r="J43" s="140"/>
    </row>
    <row r="44" spans="1:10" s="9" customFormat="1" x14ac:dyDescent="0.25">
      <c r="A44" s="21" t="s">
        <v>5</v>
      </c>
      <c r="B44" s="157" t="s">
        <v>186</v>
      </c>
      <c r="C44" s="158"/>
      <c r="D44" s="36">
        <v>0.01</v>
      </c>
      <c r="E44" s="17">
        <f t="shared" si="1"/>
        <v>9.58</v>
      </c>
      <c r="F44" s="30"/>
      <c r="H44" s="37"/>
      <c r="J44" s="140"/>
    </row>
    <row r="45" spans="1:10" s="9" customFormat="1" x14ac:dyDescent="0.25">
      <c r="A45" s="21" t="s">
        <v>7</v>
      </c>
      <c r="B45" s="159" t="s">
        <v>276</v>
      </c>
      <c r="C45" s="158"/>
      <c r="D45" s="134">
        <v>2E-3</v>
      </c>
      <c r="E45" s="17">
        <f t="shared" si="1"/>
        <v>1.91</v>
      </c>
      <c r="F45" s="30"/>
      <c r="J45" s="140"/>
    </row>
    <row r="46" spans="1:10" s="9" customFormat="1" x14ac:dyDescent="0.25">
      <c r="A46" s="21" t="s">
        <v>20</v>
      </c>
      <c r="B46" s="157" t="s">
        <v>187</v>
      </c>
      <c r="C46" s="158"/>
      <c r="D46" s="36">
        <v>2.5000000000000001E-2</v>
      </c>
      <c r="E46" s="17">
        <f t="shared" si="1"/>
        <v>23.95</v>
      </c>
      <c r="F46" s="39"/>
      <c r="H46" s="40"/>
      <c r="I46" s="41"/>
      <c r="J46" s="140"/>
    </row>
    <row r="47" spans="1:10" s="9" customFormat="1" x14ac:dyDescent="0.25">
      <c r="A47" s="21" t="s">
        <v>21</v>
      </c>
      <c r="B47" s="157" t="s">
        <v>190</v>
      </c>
      <c r="C47" s="158"/>
      <c r="D47" s="36">
        <v>0.08</v>
      </c>
      <c r="E47" s="17">
        <f t="shared" si="1"/>
        <v>76.66</v>
      </c>
      <c r="F47" s="30"/>
      <c r="J47" s="140"/>
    </row>
    <row r="48" spans="1:10" s="9" customFormat="1" ht="39.75" customHeight="1" x14ac:dyDescent="0.25">
      <c r="A48" s="21" t="s">
        <v>22</v>
      </c>
      <c r="B48" s="229" t="s">
        <v>277</v>
      </c>
      <c r="C48" s="230"/>
      <c r="D48" s="134">
        <v>0.03</v>
      </c>
      <c r="E48" s="17">
        <f t="shared" si="1"/>
        <v>28.75</v>
      </c>
      <c r="F48" s="30"/>
      <c r="J48" s="140"/>
    </row>
    <row r="49" spans="1:12" s="9" customFormat="1" x14ac:dyDescent="0.25">
      <c r="A49" s="21" t="s">
        <v>34</v>
      </c>
      <c r="B49" s="231" t="s">
        <v>278</v>
      </c>
      <c r="C49" s="232"/>
      <c r="D49" s="134">
        <v>6.0000000000000001E-3</v>
      </c>
      <c r="E49" s="17">
        <f t="shared" si="1"/>
        <v>5.75</v>
      </c>
      <c r="F49" s="30"/>
      <c r="J49" s="140"/>
    </row>
    <row r="50" spans="1:12" s="9" customFormat="1" x14ac:dyDescent="0.25">
      <c r="A50" s="144" t="s">
        <v>35</v>
      </c>
      <c r="B50" s="145"/>
      <c r="C50" s="146"/>
      <c r="D50" s="42">
        <f>SUM(D42:D49)</f>
        <v>0.3680000000000001</v>
      </c>
      <c r="E50" s="18">
        <f>TRUNC(SUM(E42:E49),2)</f>
        <v>352.64</v>
      </c>
      <c r="J50" s="140"/>
    </row>
    <row r="51" spans="1:12" s="9" customFormat="1" x14ac:dyDescent="0.25">
      <c r="A51" s="154" t="s">
        <v>36</v>
      </c>
      <c r="B51" s="155"/>
      <c r="C51" s="155"/>
      <c r="D51" s="155"/>
      <c r="E51" s="156"/>
    </row>
    <row r="52" spans="1:12" s="9" customFormat="1" x14ac:dyDescent="0.25">
      <c r="A52" s="35" t="s">
        <v>37</v>
      </c>
      <c r="B52" s="147" t="s">
        <v>96</v>
      </c>
      <c r="C52" s="148"/>
      <c r="D52" s="149"/>
      <c r="E52" s="5" t="s">
        <v>13</v>
      </c>
    </row>
    <row r="53" spans="1:12" s="9" customFormat="1" x14ac:dyDescent="0.25">
      <c r="A53" s="21" t="s">
        <v>1</v>
      </c>
      <c r="B53" s="157" t="s">
        <v>38</v>
      </c>
      <c r="C53" s="158"/>
      <c r="D53" s="43">
        <f>1/12</f>
        <v>8.3333333333333329E-2</v>
      </c>
      <c r="E53" s="13">
        <f>TRUNC(+$E$23*D53,2)</f>
        <v>79.86</v>
      </c>
    </row>
    <row r="54" spans="1:12" s="9" customFormat="1" x14ac:dyDescent="0.25">
      <c r="A54" s="144" t="s">
        <v>39</v>
      </c>
      <c r="B54" s="145"/>
      <c r="C54" s="233"/>
      <c r="D54" s="44">
        <f>SUM(D53:D53)</f>
        <v>8.3333333333333329E-2</v>
      </c>
      <c r="E54" s="18">
        <f>SUM(E53:E53)</f>
        <v>79.86</v>
      </c>
    </row>
    <row r="55" spans="1:12" s="9" customFormat="1" x14ac:dyDescent="0.25">
      <c r="A55" s="21" t="s">
        <v>3</v>
      </c>
      <c r="B55" s="166" t="s">
        <v>40</v>
      </c>
      <c r="C55" s="167"/>
      <c r="D55" s="43">
        <f>+D50</f>
        <v>0.3680000000000001</v>
      </c>
      <c r="E55" s="13">
        <f>TRUNC(+E54*D55,2)</f>
        <v>29.38</v>
      </c>
    </row>
    <row r="56" spans="1:12" s="9" customFormat="1" x14ac:dyDescent="0.25">
      <c r="A56" s="144" t="s">
        <v>35</v>
      </c>
      <c r="B56" s="145"/>
      <c r="C56" s="233"/>
      <c r="D56" s="45"/>
      <c r="E56" s="18">
        <f>+E55+E54</f>
        <v>109.24</v>
      </c>
    </row>
    <row r="57" spans="1:12" s="9" customFormat="1" x14ac:dyDescent="0.25">
      <c r="A57" s="154" t="s">
        <v>41</v>
      </c>
      <c r="B57" s="155"/>
      <c r="C57" s="155"/>
      <c r="D57" s="155"/>
      <c r="E57" s="156"/>
    </row>
    <row r="58" spans="1:12" s="9" customFormat="1" x14ac:dyDescent="0.25">
      <c r="A58" s="35" t="s">
        <v>42</v>
      </c>
      <c r="B58" s="147" t="s">
        <v>43</v>
      </c>
      <c r="C58" s="148"/>
      <c r="D58" s="149"/>
      <c r="E58" s="5" t="s">
        <v>13</v>
      </c>
    </row>
    <row r="59" spans="1:12" s="9" customFormat="1" x14ac:dyDescent="0.25">
      <c r="A59" s="21" t="s">
        <v>1</v>
      </c>
      <c r="B59" s="161" t="s">
        <v>44</v>
      </c>
      <c r="C59" s="163"/>
      <c r="D59" s="135">
        <f>((38.05%*1.96%*47.81*61%)*3%)/1</f>
        <v>6.5250007493999991E-3</v>
      </c>
      <c r="E59" s="13">
        <f>TRUNC(+D59*$E$23,2)</f>
        <v>6.25</v>
      </c>
      <c r="L59" s="46"/>
    </row>
    <row r="60" spans="1:12" s="9" customFormat="1" x14ac:dyDescent="0.25">
      <c r="A60" s="21" t="s">
        <v>3</v>
      </c>
      <c r="B60" s="166" t="s">
        <v>45</v>
      </c>
      <c r="C60" s="167"/>
      <c r="D60" s="36">
        <f>D50</f>
        <v>0.3680000000000001</v>
      </c>
      <c r="E60" s="13">
        <f>ROUND(+D60*E59,2)</f>
        <v>2.2999999999999998</v>
      </c>
      <c r="F60" s="47"/>
      <c r="L60" s="46"/>
    </row>
    <row r="61" spans="1:12" s="9" customFormat="1" x14ac:dyDescent="0.25">
      <c r="A61" s="144" t="s">
        <v>35</v>
      </c>
      <c r="B61" s="145"/>
      <c r="C61" s="145"/>
      <c r="D61" s="45"/>
      <c r="E61" s="18">
        <f>SUM(E59:E60)</f>
        <v>8.5500000000000007</v>
      </c>
      <c r="F61" s="48"/>
      <c r="L61" s="46"/>
    </row>
    <row r="62" spans="1:12" s="9" customFormat="1" x14ac:dyDescent="0.25">
      <c r="A62" s="154" t="s">
        <v>46</v>
      </c>
      <c r="B62" s="155"/>
      <c r="C62" s="155"/>
      <c r="D62" s="155"/>
      <c r="E62" s="156"/>
      <c r="F62" s="49"/>
      <c r="L62" s="46"/>
    </row>
    <row r="63" spans="1:12" s="9" customFormat="1" x14ac:dyDescent="0.25">
      <c r="A63" s="35" t="s">
        <v>47</v>
      </c>
      <c r="B63" s="147" t="s">
        <v>48</v>
      </c>
      <c r="C63" s="148"/>
      <c r="D63" s="149"/>
      <c r="E63" s="5" t="s">
        <v>13</v>
      </c>
      <c r="L63" s="50"/>
    </row>
    <row r="64" spans="1:12" s="9" customFormat="1" x14ac:dyDescent="0.25">
      <c r="A64" s="51" t="s">
        <v>1</v>
      </c>
      <c r="B64" s="164" t="s">
        <v>49</v>
      </c>
      <c r="C64" s="165"/>
      <c r="D64" s="52">
        <f>((1/12)*0.05)</f>
        <v>4.1666666666666666E-3</v>
      </c>
      <c r="E64" s="127">
        <f>TRUNC(+$E$23*D64,2)</f>
        <v>3.99</v>
      </c>
      <c r="F64" s="48"/>
    </row>
    <row r="65" spans="1:6" s="9" customFormat="1" x14ac:dyDescent="0.25">
      <c r="A65" s="51" t="s">
        <v>3</v>
      </c>
      <c r="B65" s="164" t="s">
        <v>97</v>
      </c>
      <c r="C65" s="165"/>
      <c r="D65" s="52">
        <f>+D47</f>
        <v>0.08</v>
      </c>
      <c r="E65" s="127">
        <f>TRUNC(+E64*D65,2)</f>
        <v>0.31</v>
      </c>
    </row>
    <row r="66" spans="1:6" s="9" customFormat="1" ht="15" customHeight="1" x14ac:dyDescent="0.25">
      <c r="A66" s="51" t="s">
        <v>5</v>
      </c>
      <c r="B66" s="164" t="s">
        <v>103</v>
      </c>
      <c r="C66" s="165"/>
      <c r="D66" s="52">
        <f>(0.08*0.5*0.05)</f>
        <v>2E-3</v>
      </c>
      <c r="E66" s="127">
        <f>TRUNC(+$E$23*D66,2)</f>
        <v>1.91</v>
      </c>
    </row>
    <row r="67" spans="1:6" s="9" customFormat="1" x14ac:dyDescent="0.25">
      <c r="A67" s="51" t="s">
        <v>7</v>
      </c>
      <c r="B67" s="217" t="s">
        <v>50</v>
      </c>
      <c r="C67" s="218"/>
      <c r="D67" s="52">
        <f>((7/30)/12)</f>
        <v>1.9444444444444445E-2</v>
      </c>
      <c r="E67" s="127">
        <f>TRUNC(+D67*$E$23,2)</f>
        <v>18.63</v>
      </c>
    </row>
    <row r="68" spans="1:6" s="9" customFormat="1" ht="15" customHeight="1" x14ac:dyDescent="0.25">
      <c r="A68" s="51" t="s">
        <v>20</v>
      </c>
      <c r="B68" s="164" t="s">
        <v>98</v>
      </c>
      <c r="C68" s="165"/>
      <c r="D68" s="52">
        <f>+D50</f>
        <v>0.3680000000000001</v>
      </c>
      <c r="E68" s="127">
        <f>TRUNC(+E67*D68,2)</f>
        <v>6.85</v>
      </c>
    </row>
    <row r="69" spans="1:6" s="9" customFormat="1" ht="15" customHeight="1" x14ac:dyDescent="0.25">
      <c r="A69" s="51" t="s">
        <v>21</v>
      </c>
      <c r="B69" s="164" t="s">
        <v>104</v>
      </c>
      <c r="C69" s="165"/>
      <c r="D69" s="52">
        <f>(0.08*0.5)</f>
        <v>0.04</v>
      </c>
      <c r="E69" s="127">
        <f>TRUNC(+E23*D69,2)</f>
        <v>38.33</v>
      </c>
    </row>
    <row r="70" spans="1:6" s="9" customFormat="1" x14ac:dyDescent="0.25">
      <c r="A70" s="240" t="s">
        <v>35</v>
      </c>
      <c r="B70" s="241"/>
      <c r="C70" s="241"/>
      <c r="D70" s="53"/>
      <c r="E70" s="128">
        <f>SUM(E64:E69)</f>
        <v>70.02</v>
      </c>
    </row>
    <row r="71" spans="1:6" s="9" customFormat="1" x14ac:dyDescent="0.25">
      <c r="A71" s="154" t="s">
        <v>51</v>
      </c>
      <c r="B71" s="155"/>
      <c r="C71" s="155"/>
      <c r="D71" s="155"/>
      <c r="E71" s="156"/>
    </row>
    <row r="72" spans="1:6" s="9" customFormat="1" x14ac:dyDescent="0.25">
      <c r="A72" s="35" t="s">
        <v>52</v>
      </c>
      <c r="B72" s="237" t="s">
        <v>53</v>
      </c>
      <c r="C72" s="238"/>
      <c r="D72" s="239"/>
      <c r="E72" s="5" t="s">
        <v>13</v>
      </c>
    </row>
    <row r="73" spans="1:6" s="9" customFormat="1" ht="16.5" customHeight="1" x14ac:dyDescent="0.25">
      <c r="A73" s="21" t="s">
        <v>1</v>
      </c>
      <c r="B73" s="166" t="s">
        <v>54</v>
      </c>
      <c r="C73" s="167"/>
      <c r="D73" s="36">
        <f>(((1+1/3)/12))</f>
        <v>0.1111111111111111</v>
      </c>
      <c r="E73" s="13">
        <f t="shared" ref="E73:E78" si="2">TRUNC(+D73*$E$23,2)</f>
        <v>106.48</v>
      </c>
      <c r="F73" s="38"/>
    </row>
    <row r="74" spans="1:6" s="9" customFormat="1" x14ac:dyDescent="0.25">
      <c r="A74" s="21" t="s">
        <v>3</v>
      </c>
      <c r="B74" s="166" t="s">
        <v>55</v>
      </c>
      <c r="C74" s="167"/>
      <c r="D74" s="43">
        <v>1.66E-2</v>
      </c>
      <c r="E74" s="13">
        <f t="shared" si="2"/>
        <v>15.9</v>
      </c>
    </row>
    <row r="75" spans="1:6" s="9" customFormat="1" x14ac:dyDescent="0.25">
      <c r="A75" s="21" t="s">
        <v>5</v>
      </c>
      <c r="B75" s="166" t="s">
        <v>56</v>
      </c>
      <c r="C75" s="167"/>
      <c r="D75" s="43">
        <v>2.0000000000000001E-4</v>
      </c>
      <c r="E75" s="13">
        <f t="shared" si="2"/>
        <v>0.19</v>
      </c>
      <c r="F75" s="54"/>
    </row>
    <row r="76" spans="1:6" s="9" customFormat="1" x14ac:dyDescent="0.25">
      <c r="A76" s="21" t="s">
        <v>7</v>
      </c>
      <c r="B76" s="168" t="s">
        <v>57</v>
      </c>
      <c r="C76" s="169"/>
      <c r="D76" s="36">
        <v>2.8E-3</v>
      </c>
      <c r="E76" s="13">
        <f t="shared" si="2"/>
        <v>2.68</v>
      </c>
    </row>
    <row r="77" spans="1:6" s="9" customFormat="1" x14ac:dyDescent="0.25">
      <c r="A77" s="21" t="s">
        <v>20</v>
      </c>
      <c r="B77" s="166" t="s">
        <v>58</v>
      </c>
      <c r="C77" s="167"/>
      <c r="D77" s="136">
        <v>2.9999999999999997E-4</v>
      </c>
      <c r="E77" s="13">
        <f t="shared" si="2"/>
        <v>0.28000000000000003</v>
      </c>
    </row>
    <row r="78" spans="1:6" s="9" customFormat="1" x14ac:dyDescent="0.25">
      <c r="A78" s="21" t="s">
        <v>21</v>
      </c>
      <c r="B78" s="166" t="s">
        <v>23</v>
      </c>
      <c r="C78" s="167"/>
      <c r="D78" s="36">
        <v>0</v>
      </c>
      <c r="E78" s="13">
        <f t="shared" si="2"/>
        <v>0</v>
      </c>
      <c r="F78" s="54"/>
    </row>
    <row r="79" spans="1:6" s="9" customFormat="1" x14ac:dyDescent="0.25">
      <c r="A79" s="144" t="s">
        <v>39</v>
      </c>
      <c r="B79" s="145"/>
      <c r="C79" s="146"/>
      <c r="D79" s="42"/>
      <c r="E79" s="18">
        <f>SUM(E73:E78)</f>
        <v>125.53000000000002</v>
      </c>
    </row>
    <row r="80" spans="1:6" s="9" customFormat="1" ht="30" x14ac:dyDescent="0.25">
      <c r="A80" s="21" t="s">
        <v>22</v>
      </c>
      <c r="B80" s="16" t="s">
        <v>59</v>
      </c>
      <c r="C80" s="55"/>
      <c r="D80" s="43">
        <f>+D50</f>
        <v>0.3680000000000001</v>
      </c>
      <c r="E80" s="13">
        <f>TRUNC(+E79*D80,2)</f>
        <v>46.19</v>
      </c>
      <c r="F80" s="54"/>
    </row>
    <row r="81" spans="1:5" s="9" customFormat="1" x14ac:dyDescent="0.25">
      <c r="A81" s="144" t="s">
        <v>35</v>
      </c>
      <c r="B81" s="145"/>
      <c r="C81" s="233"/>
      <c r="D81" s="56"/>
      <c r="E81" s="18">
        <f>SUM(E79:E80)</f>
        <v>171.72000000000003</v>
      </c>
    </row>
    <row r="82" spans="1:5" s="9" customFormat="1" x14ac:dyDescent="0.25">
      <c r="A82" s="212" t="s">
        <v>60</v>
      </c>
      <c r="B82" s="213"/>
      <c r="C82" s="213"/>
      <c r="D82" s="213"/>
      <c r="E82" s="214"/>
    </row>
    <row r="83" spans="1:5" s="9" customFormat="1" x14ac:dyDescent="0.25">
      <c r="A83" s="10">
        <v>4</v>
      </c>
      <c r="B83" s="147" t="s">
        <v>61</v>
      </c>
      <c r="C83" s="148"/>
      <c r="D83" s="149"/>
      <c r="E83" s="5" t="s">
        <v>13</v>
      </c>
    </row>
    <row r="84" spans="1:5" s="9" customFormat="1" ht="30" customHeight="1" x14ac:dyDescent="0.25">
      <c r="A84" s="21" t="s">
        <v>32</v>
      </c>
      <c r="B84" s="161" t="s">
        <v>62</v>
      </c>
      <c r="C84" s="162"/>
      <c r="D84" s="163"/>
      <c r="E84" s="13">
        <f>+E50</f>
        <v>352.64</v>
      </c>
    </row>
    <row r="85" spans="1:5" s="9" customFormat="1" x14ac:dyDescent="0.25">
      <c r="A85" s="21" t="s">
        <v>37</v>
      </c>
      <c r="B85" s="161" t="s">
        <v>63</v>
      </c>
      <c r="C85" s="162"/>
      <c r="D85" s="163"/>
      <c r="E85" s="13">
        <f>+E56</f>
        <v>109.24</v>
      </c>
    </row>
    <row r="86" spans="1:5" s="9" customFormat="1" x14ac:dyDescent="0.25">
      <c r="A86" s="21" t="s">
        <v>42</v>
      </c>
      <c r="B86" s="161" t="s">
        <v>44</v>
      </c>
      <c r="C86" s="162"/>
      <c r="D86" s="163"/>
      <c r="E86" s="13">
        <f>+E61</f>
        <v>8.5500000000000007</v>
      </c>
    </row>
    <row r="87" spans="1:5" s="9" customFormat="1" x14ac:dyDescent="0.25">
      <c r="A87" s="21" t="s">
        <v>47</v>
      </c>
      <c r="B87" s="161" t="s">
        <v>64</v>
      </c>
      <c r="C87" s="162"/>
      <c r="D87" s="163"/>
      <c r="E87" s="13">
        <f>E70</f>
        <v>70.02</v>
      </c>
    </row>
    <row r="88" spans="1:5" s="9" customFormat="1" x14ac:dyDescent="0.25">
      <c r="A88" s="21" t="s">
        <v>52</v>
      </c>
      <c r="B88" s="161" t="s">
        <v>65</v>
      </c>
      <c r="C88" s="162"/>
      <c r="D88" s="163"/>
      <c r="E88" s="13">
        <f>+E81</f>
        <v>171.72000000000003</v>
      </c>
    </row>
    <row r="89" spans="1:5" s="9" customFormat="1" x14ac:dyDescent="0.25">
      <c r="A89" s="21" t="s">
        <v>66</v>
      </c>
      <c r="B89" s="161" t="s">
        <v>23</v>
      </c>
      <c r="C89" s="162"/>
      <c r="D89" s="163"/>
      <c r="E89" s="13">
        <f t="shared" ref="E89" si="3">+$E$23*D89</f>
        <v>0</v>
      </c>
    </row>
    <row r="90" spans="1:5" s="19" customFormat="1" ht="15" customHeight="1" x14ac:dyDescent="0.25">
      <c r="A90" s="215" t="s">
        <v>67</v>
      </c>
      <c r="B90" s="216"/>
      <c r="C90" s="216"/>
      <c r="D90" s="219"/>
      <c r="E90" s="18">
        <f>SUM(E84:E89)</f>
        <v>712.17000000000007</v>
      </c>
    </row>
    <row r="91" spans="1:5" s="19" customFormat="1" ht="29.25" customHeight="1" x14ac:dyDescent="0.25">
      <c r="A91" s="215" t="s">
        <v>68</v>
      </c>
      <c r="B91" s="216"/>
      <c r="C91" s="216"/>
      <c r="D91" s="57"/>
      <c r="E91" s="18">
        <f>+E23+E31+E38+E90</f>
        <v>2024.23</v>
      </c>
    </row>
    <row r="92" spans="1:5" s="9" customFormat="1" x14ac:dyDescent="0.25">
      <c r="A92" s="154" t="s">
        <v>69</v>
      </c>
      <c r="B92" s="155"/>
      <c r="C92" s="155" t="s">
        <v>70</v>
      </c>
      <c r="D92" s="156" t="s">
        <v>71</v>
      </c>
      <c r="E92" s="8"/>
    </row>
    <row r="93" spans="1:5" s="9" customFormat="1" x14ac:dyDescent="0.25">
      <c r="A93" s="10">
        <v>5</v>
      </c>
      <c r="B93" s="147" t="s">
        <v>72</v>
      </c>
      <c r="C93" s="148"/>
      <c r="D93" s="149"/>
      <c r="E93" s="58" t="s">
        <v>13</v>
      </c>
    </row>
    <row r="94" spans="1:5" s="9" customFormat="1" x14ac:dyDescent="0.25">
      <c r="A94" s="59" t="s">
        <v>1</v>
      </c>
      <c r="B94" s="60" t="s">
        <v>73</v>
      </c>
      <c r="C94" s="225"/>
      <c r="D94" s="226"/>
      <c r="E94" s="13">
        <f>+E91*C94</f>
        <v>0</v>
      </c>
    </row>
    <row r="95" spans="1:5" s="9" customFormat="1" x14ac:dyDescent="0.25">
      <c r="A95" s="59" t="s">
        <v>3</v>
      </c>
      <c r="B95" s="60" t="s">
        <v>74</v>
      </c>
      <c r="C95" s="225"/>
      <c r="D95" s="226"/>
      <c r="E95" s="13">
        <f>C95*(+E91+E94)</f>
        <v>0</v>
      </c>
    </row>
    <row r="96" spans="1:5" s="9" customFormat="1" ht="27" customHeight="1" x14ac:dyDescent="0.25">
      <c r="A96" s="227" t="s">
        <v>5</v>
      </c>
      <c r="B96" s="220" t="s">
        <v>93</v>
      </c>
      <c r="C96" s="221"/>
      <c r="D96" s="25">
        <f>+(100-8.65)/100</f>
        <v>0.91349999999999998</v>
      </c>
      <c r="E96" s="17">
        <f>+E91+E94+E95</f>
        <v>2024.23</v>
      </c>
    </row>
    <row r="97" spans="1:6" s="9" customFormat="1" x14ac:dyDescent="0.25">
      <c r="A97" s="227"/>
      <c r="B97" s="61" t="s">
        <v>75</v>
      </c>
      <c r="E97" s="129">
        <f>+E96/D96</f>
        <v>2215.905856595512</v>
      </c>
    </row>
    <row r="98" spans="1:6" s="9" customFormat="1" x14ac:dyDescent="0.25">
      <c r="A98" s="227"/>
      <c r="B98" s="62" t="s">
        <v>76</v>
      </c>
      <c r="C98" s="63"/>
      <c r="D98" s="64"/>
      <c r="E98" s="13"/>
    </row>
    <row r="99" spans="1:6" s="9" customFormat="1" x14ac:dyDescent="0.25">
      <c r="A99" s="227"/>
      <c r="B99" s="65" t="s">
        <v>100</v>
      </c>
      <c r="C99" s="66"/>
      <c r="D99" s="82">
        <v>6.4999999999999997E-3</v>
      </c>
      <c r="E99" s="13">
        <f>+E97*D99</f>
        <v>14.403388067870827</v>
      </c>
      <c r="F99" s="54"/>
    </row>
    <row r="100" spans="1:6" s="9" customFormat="1" x14ac:dyDescent="0.25">
      <c r="A100" s="227"/>
      <c r="B100" s="65" t="s">
        <v>101</v>
      </c>
      <c r="C100" s="66"/>
      <c r="D100" s="82">
        <v>0.03</v>
      </c>
      <c r="E100" s="13">
        <f>+E97*D100</f>
        <v>66.477175697865363</v>
      </c>
    </row>
    <row r="101" spans="1:6" s="9" customFormat="1" x14ac:dyDescent="0.25">
      <c r="A101" s="227"/>
      <c r="B101" s="67" t="s">
        <v>77</v>
      </c>
      <c r="C101" s="68"/>
      <c r="D101" s="69"/>
      <c r="E101" s="13"/>
    </row>
    <row r="102" spans="1:6" s="9" customFormat="1" x14ac:dyDescent="0.25">
      <c r="A102" s="227"/>
      <c r="B102" s="67" t="s">
        <v>78</v>
      </c>
      <c r="C102" s="68"/>
      <c r="D102" s="70"/>
      <c r="E102" s="13"/>
    </row>
    <row r="103" spans="1:6" s="9" customFormat="1" ht="15.75" thickBot="1" x14ac:dyDescent="0.3">
      <c r="A103" s="228"/>
      <c r="B103" s="71" t="s">
        <v>102</v>
      </c>
      <c r="C103" s="72"/>
      <c r="D103" s="83">
        <v>0.05</v>
      </c>
      <c r="E103" s="130">
        <f>+E97*D103</f>
        <v>110.7952928297756</v>
      </c>
    </row>
    <row r="104" spans="1:6" s="9" customFormat="1" ht="15.75" thickBot="1" x14ac:dyDescent="0.3">
      <c r="A104" s="73"/>
      <c r="B104" s="74" t="s">
        <v>79</v>
      </c>
      <c r="C104" s="74"/>
      <c r="D104" s="75">
        <f>SUM(D99:D103)</f>
        <v>8.6499999999999994E-2</v>
      </c>
      <c r="E104" s="131">
        <f>SUM(E99:E103)</f>
        <v>191.67585659551179</v>
      </c>
    </row>
    <row r="105" spans="1:6" s="19" customFormat="1" x14ac:dyDescent="0.25">
      <c r="A105" s="222" t="s">
        <v>80</v>
      </c>
      <c r="B105" s="223"/>
      <c r="C105" s="223"/>
      <c r="D105" s="224"/>
      <c r="E105" s="132">
        <f>+E94+E95+E104</f>
        <v>191.67585659551179</v>
      </c>
    </row>
    <row r="106" spans="1:6" s="9" customFormat="1" x14ac:dyDescent="0.25">
      <c r="A106" s="215" t="s">
        <v>81</v>
      </c>
      <c r="B106" s="216"/>
      <c r="C106" s="216"/>
      <c r="D106" s="219"/>
      <c r="E106" s="76" t="s">
        <v>13</v>
      </c>
    </row>
    <row r="107" spans="1:6" s="9" customFormat="1" x14ac:dyDescent="0.25">
      <c r="A107" s="59" t="s">
        <v>1</v>
      </c>
      <c r="B107" s="242" t="s">
        <v>82</v>
      </c>
      <c r="C107" s="243"/>
      <c r="D107" s="244"/>
      <c r="E107" s="13">
        <f>+E23</f>
        <v>958.37</v>
      </c>
    </row>
    <row r="108" spans="1:6" s="9" customFormat="1" x14ac:dyDescent="0.25">
      <c r="A108" s="59" t="s">
        <v>3</v>
      </c>
      <c r="B108" s="242" t="s">
        <v>83</v>
      </c>
      <c r="C108" s="243"/>
      <c r="D108" s="244"/>
      <c r="E108" s="13">
        <f>+E31</f>
        <v>353.69</v>
      </c>
    </row>
    <row r="109" spans="1:6" s="9" customFormat="1" x14ac:dyDescent="0.25">
      <c r="A109" s="59" t="s">
        <v>5</v>
      </c>
      <c r="B109" s="242" t="s">
        <v>84</v>
      </c>
      <c r="C109" s="243"/>
      <c r="D109" s="244"/>
      <c r="E109" s="13">
        <f>+E38</f>
        <v>0</v>
      </c>
    </row>
    <row r="110" spans="1:6" s="9" customFormat="1" x14ac:dyDescent="0.25">
      <c r="A110" s="59" t="s">
        <v>7</v>
      </c>
      <c r="B110" s="242" t="s">
        <v>85</v>
      </c>
      <c r="C110" s="243"/>
      <c r="D110" s="244"/>
      <c r="E110" s="13">
        <f>+E90</f>
        <v>712.17000000000007</v>
      </c>
    </row>
    <row r="111" spans="1:6" s="9" customFormat="1" x14ac:dyDescent="0.25">
      <c r="A111" s="144" t="s">
        <v>86</v>
      </c>
      <c r="B111" s="145"/>
      <c r="C111" s="233"/>
      <c r="D111" s="77"/>
      <c r="E111" s="18">
        <f>SUM(E107:E110)</f>
        <v>2024.23</v>
      </c>
    </row>
    <row r="112" spans="1:6" s="9" customFormat="1" x14ac:dyDescent="0.25">
      <c r="A112" s="59" t="s">
        <v>20</v>
      </c>
      <c r="B112" s="242" t="s">
        <v>87</v>
      </c>
      <c r="C112" s="243"/>
      <c r="D112" s="244"/>
      <c r="E112" s="13">
        <f>+E105</f>
        <v>191.67585659551179</v>
      </c>
    </row>
    <row r="113" spans="1:5" s="19" customFormat="1" ht="15.75" x14ac:dyDescent="0.25">
      <c r="A113" s="234" t="s">
        <v>88</v>
      </c>
      <c r="B113" s="235"/>
      <c r="C113" s="235"/>
      <c r="D113" s="236"/>
      <c r="E113" s="133">
        <f>+E111+E112</f>
        <v>2215.905856595512</v>
      </c>
    </row>
  </sheetData>
  <sheetProtection password="CAC1" sheet="1" objects="1" scenarios="1"/>
  <mergeCells count="97">
    <mergeCell ref="A113:D113"/>
    <mergeCell ref="B63:D63"/>
    <mergeCell ref="B72:D72"/>
    <mergeCell ref="A70:C70"/>
    <mergeCell ref="B112:D112"/>
    <mergeCell ref="B107:D107"/>
    <mergeCell ref="B108:D108"/>
    <mergeCell ref="B109:D109"/>
    <mergeCell ref="B110:D110"/>
    <mergeCell ref="A106:D106"/>
    <mergeCell ref="A111:C111"/>
    <mergeCell ref="A79:C79"/>
    <mergeCell ref="A81:C81"/>
    <mergeCell ref="A82:E82"/>
    <mergeCell ref="A92:D92"/>
    <mergeCell ref="B93:D93"/>
    <mergeCell ref="A61:C61"/>
    <mergeCell ref="B55:C55"/>
    <mergeCell ref="B59:C59"/>
    <mergeCell ref="B60:C60"/>
    <mergeCell ref="B46:C46"/>
    <mergeCell ref="B47:C47"/>
    <mergeCell ref="B48:C48"/>
    <mergeCell ref="B49:C49"/>
    <mergeCell ref="B53:C53"/>
    <mergeCell ref="A57:E57"/>
    <mergeCell ref="A54:C54"/>
    <mergeCell ref="A56:C56"/>
    <mergeCell ref="A51:E51"/>
    <mergeCell ref="B96:C96"/>
    <mergeCell ref="A105:D105"/>
    <mergeCell ref="C94:D94"/>
    <mergeCell ref="C95:D95"/>
    <mergeCell ref="A96:A103"/>
    <mergeCell ref="A91:C91"/>
    <mergeCell ref="B58:D58"/>
    <mergeCell ref="B64:C64"/>
    <mergeCell ref="B65:C65"/>
    <mergeCell ref="B66:C66"/>
    <mergeCell ref="B67:C67"/>
    <mergeCell ref="B68:C68"/>
    <mergeCell ref="A62:E62"/>
    <mergeCell ref="A71:E71"/>
    <mergeCell ref="B84:D84"/>
    <mergeCell ref="B85:D85"/>
    <mergeCell ref="B89:D89"/>
    <mergeCell ref="A90:D90"/>
    <mergeCell ref="B77:C77"/>
    <mergeCell ref="B78:C78"/>
    <mergeCell ref="B86:D86"/>
    <mergeCell ref="A11:B11"/>
    <mergeCell ref="C11:E11"/>
    <mergeCell ref="A12:E12"/>
    <mergeCell ref="A13:E13"/>
    <mergeCell ref="A23:D23"/>
    <mergeCell ref="C16:E16"/>
    <mergeCell ref="A14:D14"/>
    <mergeCell ref="C15:E15"/>
    <mergeCell ref="C17:E17"/>
    <mergeCell ref="C18:E18"/>
    <mergeCell ref="A19:D19"/>
    <mergeCell ref="A2:C2"/>
    <mergeCell ref="D2:E2"/>
    <mergeCell ref="A3:C3"/>
    <mergeCell ref="D3:E3"/>
    <mergeCell ref="C10:E10"/>
    <mergeCell ref="A4:E4"/>
    <mergeCell ref="C5:E5"/>
    <mergeCell ref="C6:E6"/>
    <mergeCell ref="C7:E7"/>
    <mergeCell ref="C8:E8"/>
    <mergeCell ref="A9:E9"/>
    <mergeCell ref="A10:B10"/>
    <mergeCell ref="B88:D88"/>
    <mergeCell ref="B69:C69"/>
    <mergeCell ref="B73:C73"/>
    <mergeCell ref="B74:C74"/>
    <mergeCell ref="B75:C75"/>
    <mergeCell ref="B76:C76"/>
    <mergeCell ref="B87:D87"/>
    <mergeCell ref="B83:D83"/>
    <mergeCell ref="A38:D38"/>
    <mergeCell ref="A50:C50"/>
    <mergeCell ref="B52:D52"/>
    <mergeCell ref="C21:D21"/>
    <mergeCell ref="B20:D20"/>
    <mergeCell ref="C22:D22"/>
    <mergeCell ref="A24:D24"/>
    <mergeCell ref="A31:D31"/>
    <mergeCell ref="A40:E40"/>
    <mergeCell ref="A39:E39"/>
    <mergeCell ref="B43:C43"/>
    <mergeCell ref="B44:C44"/>
    <mergeCell ref="B45:C45"/>
    <mergeCell ref="B41:C41"/>
    <mergeCell ref="B42:C42"/>
    <mergeCell ref="A32:E32"/>
  </mergeCells>
  <printOptions horizontalCentered="1"/>
  <pageMargins left="3.937007874015748E-2" right="3.937007874015748E-2" top="0.15748031496062992" bottom="0.15748031496062992" header="0.31496062992125984" footer="0"/>
  <pageSetup paperSize="9" scale="4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113"/>
  <sheetViews>
    <sheetView showGridLines="0" topLeftCell="A10" zoomScale="90" zoomScaleNormal="90" zoomScaleSheetLayoutView="145" zoomScalePageLayoutView="55" workbookViewId="0">
      <pane xSplit="1" topLeftCell="B1" activePane="topRight" state="frozen"/>
      <selection activeCell="A10" sqref="A10"/>
      <selection pane="topRight" activeCell="E35" sqref="E35"/>
    </sheetView>
  </sheetViews>
  <sheetFormatPr defaultRowHeight="15" x14ac:dyDescent="0.25"/>
  <cols>
    <col min="1" max="1" width="9.140625" style="78" customWidth="1"/>
    <col min="2" max="2" width="45.7109375" style="79" bestFit="1" customWidth="1"/>
    <col min="3" max="3" width="24.28515625" style="79" customWidth="1"/>
    <col min="4" max="4" width="14.5703125" style="80" customWidth="1"/>
    <col min="5" max="5" width="17.7109375" style="81" customWidth="1"/>
    <col min="6" max="6" width="31.85546875" style="1" customWidth="1"/>
    <col min="7" max="7" width="5.5703125" style="1" customWidth="1"/>
    <col min="8" max="8" width="11.140625" style="1" hidden="1" customWidth="1"/>
    <col min="9" max="9" width="22" style="1" customWidth="1"/>
    <col min="10" max="16384" width="9.140625" style="1"/>
  </cols>
  <sheetData>
    <row r="2" spans="1:5" x14ac:dyDescent="0.25">
      <c r="A2" s="170" t="s">
        <v>89</v>
      </c>
      <c r="B2" s="171"/>
      <c r="C2" s="172"/>
      <c r="D2" s="173"/>
      <c r="E2" s="174"/>
    </row>
    <row r="3" spans="1:5" x14ac:dyDescent="0.25">
      <c r="A3" s="170" t="s">
        <v>90</v>
      </c>
      <c r="B3" s="171"/>
      <c r="C3" s="172"/>
      <c r="D3" s="175"/>
      <c r="E3" s="174"/>
    </row>
    <row r="4" spans="1:5" s="2" customFormat="1" x14ac:dyDescent="0.25">
      <c r="A4" s="179" t="s">
        <v>0</v>
      </c>
      <c r="B4" s="180"/>
      <c r="C4" s="180"/>
      <c r="D4" s="180"/>
      <c r="E4" s="181"/>
    </row>
    <row r="5" spans="1:5" x14ac:dyDescent="0.25">
      <c r="A5" s="3" t="s">
        <v>1</v>
      </c>
      <c r="B5" s="4" t="s">
        <v>2</v>
      </c>
      <c r="C5" s="182">
        <v>42795</v>
      </c>
      <c r="D5" s="183"/>
      <c r="E5" s="184"/>
    </row>
    <row r="6" spans="1:5" x14ac:dyDescent="0.25">
      <c r="A6" s="3" t="s">
        <v>3</v>
      </c>
      <c r="B6" s="4" t="s">
        <v>4</v>
      </c>
      <c r="C6" s="185" t="s">
        <v>108</v>
      </c>
      <c r="D6" s="186"/>
      <c r="E6" s="187"/>
    </row>
    <row r="7" spans="1:5" ht="30" x14ac:dyDescent="0.25">
      <c r="A7" s="3" t="s">
        <v>5</v>
      </c>
      <c r="B7" s="4" t="s">
        <v>6</v>
      </c>
      <c r="C7" s="185" t="s">
        <v>279</v>
      </c>
      <c r="D7" s="186"/>
      <c r="E7" s="187"/>
    </row>
    <row r="8" spans="1:5" x14ac:dyDescent="0.25">
      <c r="A8" s="3" t="s">
        <v>7</v>
      </c>
      <c r="B8" s="4" t="s">
        <v>91</v>
      </c>
      <c r="C8" s="185" t="s">
        <v>95</v>
      </c>
      <c r="D8" s="186"/>
      <c r="E8" s="187"/>
    </row>
    <row r="9" spans="1:5" s="2" customFormat="1" x14ac:dyDescent="0.25">
      <c r="A9" s="188" t="s">
        <v>8</v>
      </c>
      <c r="B9" s="189"/>
      <c r="C9" s="189"/>
      <c r="D9" s="189"/>
      <c r="E9" s="190"/>
    </row>
    <row r="10" spans="1:5" x14ac:dyDescent="0.25">
      <c r="A10" s="191" t="s">
        <v>9</v>
      </c>
      <c r="B10" s="192"/>
      <c r="C10" s="176" t="s">
        <v>110</v>
      </c>
      <c r="D10" s="177"/>
      <c r="E10" s="178"/>
    </row>
    <row r="11" spans="1:5" x14ac:dyDescent="0.25">
      <c r="A11" s="183" t="s">
        <v>111</v>
      </c>
      <c r="B11" s="184"/>
      <c r="C11" s="193">
        <v>1</v>
      </c>
      <c r="D11" s="193"/>
      <c r="E11" s="193"/>
    </row>
    <row r="12" spans="1:5" s="2" customFormat="1" x14ac:dyDescent="0.25">
      <c r="A12" s="194" t="s">
        <v>10</v>
      </c>
      <c r="B12" s="195"/>
      <c r="C12" s="195"/>
      <c r="D12" s="195"/>
      <c r="E12" s="196"/>
    </row>
    <row r="13" spans="1:5" s="2" customFormat="1" x14ac:dyDescent="0.25">
      <c r="A13" s="197" t="s">
        <v>11</v>
      </c>
      <c r="B13" s="198"/>
      <c r="C13" s="198"/>
      <c r="D13" s="198"/>
      <c r="E13" s="199"/>
    </row>
    <row r="14" spans="1:5" x14ac:dyDescent="0.25">
      <c r="A14" s="203" t="s">
        <v>12</v>
      </c>
      <c r="B14" s="204"/>
      <c r="C14" s="204"/>
      <c r="D14" s="205"/>
      <c r="E14" s="5" t="s">
        <v>13</v>
      </c>
    </row>
    <row r="15" spans="1:5" ht="30" x14ac:dyDescent="0.25">
      <c r="A15" s="3">
        <v>1</v>
      </c>
      <c r="B15" s="6" t="s">
        <v>92</v>
      </c>
      <c r="C15" s="206" t="s">
        <v>195</v>
      </c>
      <c r="D15" s="207"/>
      <c r="E15" s="208"/>
    </row>
    <row r="16" spans="1:5" x14ac:dyDescent="0.25">
      <c r="A16" s="3">
        <v>2</v>
      </c>
      <c r="B16" s="6" t="s">
        <v>14</v>
      </c>
      <c r="C16" s="247">
        <v>958.37</v>
      </c>
      <c r="D16" s="248"/>
      <c r="E16" s="249"/>
    </row>
    <row r="17" spans="1:9" ht="30" x14ac:dyDescent="0.25">
      <c r="A17" s="3">
        <v>3</v>
      </c>
      <c r="B17" s="6" t="s">
        <v>15</v>
      </c>
      <c r="C17" s="206" t="s">
        <v>260</v>
      </c>
      <c r="D17" s="207"/>
      <c r="E17" s="208"/>
    </row>
    <row r="18" spans="1:9" x14ac:dyDescent="0.25">
      <c r="A18" s="3">
        <v>4</v>
      </c>
      <c r="B18" s="7" t="s">
        <v>16</v>
      </c>
      <c r="C18" s="209" t="s">
        <v>107</v>
      </c>
      <c r="D18" s="210"/>
      <c r="E18" s="211"/>
    </row>
    <row r="19" spans="1:9" s="9" customFormat="1" x14ac:dyDescent="0.25">
      <c r="A19" s="212" t="s">
        <v>17</v>
      </c>
      <c r="B19" s="213"/>
      <c r="C19" s="213"/>
      <c r="D19" s="214"/>
      <c r="E19" s="8"/>
    </row>
    <row r="20" spans="1:9" s="9" customFormat="1" x14ac:dyDescent="0.25">
      <c r="A20" s="10">
        <v>1</v>
      </c>
      <c r="B20" s="147" t="s">
        <v>18</v>
      </c>
      <c r="C20" s="148"/>
      <c r="D20" s="149"/>
      <c r="E20" s="5" t="s">
        <v>13</v>
      </c>
    </row>
    <row r="21" spans="1:9" x14ac:dyDescent="0.25">
      <c r="A21" s="11" t="s">
        <v>1</v>
      </c>
      <c r="B21" s="12" t="s">
        <v>19</v>
      </c>
      <c r="C21" s="250"/>
      <c r="D21" s="251"/>
      <c r="E21" s="13">
        <f>+C16</f>
        <v>958.37</v>
      </c>
      <c r="H21" s="1">
        <f>+$E$21*2</f>
        <v>1916.74</v>
      </c>
    </row>
    <row r="22" spans="1:9" x14ac:dyDescent="0.25">
      <c r="A22" s="11" t="s">
        <v>3</v>
      </c>
      <c r="B22" s="16" t="s">
        <v>269</v>
      </c>
      <c r="C22" s="245">
        <v>0.2</v>
      </c>
      <c r="D22" s="246"/>
      <c r="E22" s="14">
        <f t="shared" ref="E22" si="0">C22*$C$16</f>
        <v>191.67400000000001</v>
      </c>
      <c r="F22" s="15"/>
    </row>
    <row r="23" spans="1:9" s="19" customFormat="1" x14ac:dyDescent="0.25">
      <c r="A23" s="141" t="s">
        <v>24</v>
      </c>
      <c r="B23" s="142"/>
      <c r="C23" s="142"/>
      <c r="D23" s="143"/>
      <c r="E23" s="18">
        <f>TRUNC(SUM(E21:E22),2)</f>
        <v>1150.04</v>
      </c>
      <c r="F23" s="15"/>
    </row>
    <row r="24" spans="1:9" s="9" customFormat="1" x14ac:dyDescent="0.25">
      <c r="A24" s="154" t="s">
        <v>94</v>
      </c>
      <c r="B24" s="155"/>
      <c r="C24" s="155"/>
      <c r="D24" s="156"/>
      <c r="E24" s="8"/>
      <c r="F24" s="15"/>
    </row>
    <row r="25" spans="1:9" x14ac:dyDescent="0.25">
      <c r="A25" s="10">
        <v>2</v>
      </c>
      <c r="B25" s="20" t="s">
        <v>25</v>
      </c>
      <c r="C25" s="20" t="s">
        <v>112</v>
      </c>
      <c r="D25" s="20" t="s">
        <v>113</v>
      </c>
      <c r="E25" s="5" t="s">
        <v>13</v>
      </c>
      <c r="F25" s="15"/>
    </row>
    <row r="26" spans="1:9" x14ac:dyDescent="0.25">
      <c r="A26" s="21" t="s">
        <v>1</v>
      </c>
      <c r="B26" s="16" t="s">
        <v>99</v>
      </c>
      <c r="C26" s="3">
        <f>26*2</f>
        <v>52</v>
      </c>
      <c r="D26" s="124">
        <v>3.2</v>
      </c>
      <c r="E26" s="22">
        <f>+TRUNC((C26*D26)-(C16*0.06),2)</f>
        <v>108.89</v>
      </c>
      <c r="F26" s="15"/>
      <c r="I26" s="15"/>
    </row>
    <row r="27" spans="1:9" x14ac:dyDescent="0.25">
      <c r="A27" s="21" t="s">
        <v>3</v>
      </c>
      <c r="B27" s="16" t="s">
        <v>270</v>
      </c>
      <c r="C27" s="3">
        <v>22</v>
      </c>
      <c r="D27" s="125">
        <v>7.08</v>
      </c>
      <c r="E27" s="22">
        <f>TRUNC((C27*D27)*0.8,2)</f>
        <v>124.6</v>
      </c>
      <c r="F27" s="23"/>
      <c r="I27" s="15"/>
    </row>
    <row r="28" spans="1:9" x14ac:dyDescent="0.25">
      <c r="A28" s="21" t="s">
        <v>5</v>
      </c>
      <c r="B28" s="16" t="s">
        <v>271</v>
      </c>
      <c r="C28" s="3">
        <v>1</v>
      </c>
      <c r="D28" s="125">
        <v>100</v>
      </c>
      <c r="E28" s="22">
        <f>TRUNC((C28*D28)*0.8,2)</f>
        <v>80</v>
      </c>
      <c r="F28" s="15"/>
      <c r="I28" s="15"/>
    </row>
    <row r="29" spans="1:9" x14ac:dyDescent="0.25">
      <c r="A29" s="21" t="s">
        <v>7</v>
      </c>
      <c r="B29" s="16" t="s">
        <v>273</v>
      </c>
      <c r="C29" s="3">
        <v>1</v>
      </c>
      <c r="D29" s="125">
        <v>40.200000000000003</v>
      </c>
      <c r="E29" s="22">
        <f>TRUNC((C29*D29),2)</f>
        <v>40.200000000000003</v>
      </c>
      <c r="I29" s="15"/>
    </row>
    <row r="30" spans="1:9" x14ac:dyDescent="0.25">
      <c r="A30" s="21" t="s">
        <v>20</v>
      </c>
      <c r="B30" s="16" t="s">
        <v>105</v>
      </c>
      <c r="C30" s="3">
        <v>0</v>
      </c>
      <c r="D30" s="125">
        <v>0</v>
      </c>
      <c r="E30" s="22">
        <f>TRUNC((C30*D30),2)</f>
        <v>0</v>
      </c>
      <c r="I30" s="15"/>
    </row>
    <row r="31" spans="1:9" s="19" customFormat="1" x14ac:dyDescent="0.25">
      <c r="A31" s="141" t="s">
        <v>26</v>
      </c>
      <c r="B31" s="142"/>
      <c r="C31" s="142"/>
      <c r="D31" s="143"/>
      <c r="E31" s="18">
        <f>SUM(E26:E30)</f>
        <v>353.69</v>
      </c>
    </row>
    <row r="32" spans="1:9" s="9" customFormat="1" x14ac:dyDescent="0.25">
      <c r="A32" s="154" t="s">
        <v>27</v>
      </c>
      <c r="B32" s="155"/>
      <c r="C32" s="155"/>
      <c r="D32" s="155"/>
      <c r="E32" s="156"/>
    </row>
    <row r="33" spans="1:10" s="9" customFormat="1" x14ac:dyDescent="0.25">
      <c r="A33" s="10">
        <v>3</v>
      </c>
      <c r="B33" s="20" t="s">
        <v>28</v>
      </c>
      <c r="C33" s="20" t="s">
        <v>112</v>
      </c>
      <c r="D33" s="20" t="s">
        <v>113</v>
      </c>
      <c r="E33" s="5" t="s">
        <v>13</v>
      </c>
    </row>
    <row r="34" spans="1:10" s="9" customFormat="1" x14ac:dyDescent="0.25">
      <c r="A34" s="21" t="s">
        <v>1</v>
      </c>
      <c r="B34" s="16" t="s">
        <v>191</v>
      </c>
      <c r="C34" s="24">
        <v>1</v>
      </c>
      <c r="D34" s="13">
        <f>'Uniforme - EPI'!G10</f>
        <v>0</v>
      </c>
      <c r="E34" s="13">
        <f>TRUNC((C34*D34),2)</f>
        <v>0</v>
      </c>
      <c r="F34" s="26"/>
    </row>
    <row r="35" spans="1:10" s="9" customFormat="1" x14ac:dyDescent="0.25">
      <c r="A35" s="21" t="s">
        <v>3</v>
      </c>
      <c r="B35" s="16" t="s">
        <v>193</v>
      </c>
      <c r="C35" s="27">
        <v>0.25</v>
      </c>
      <c r="D35" s="126">
        <f>Ferramentas!G42</f>
        <v>0</v>
      </c>
      <c r="E35" s="13">
        <f>TRUNC((C35*D35),2)</f>
        <v>0</v>
      </c>
    </row>
    <row r="36" spans="1:10" s="9" customFormat="1" x14ac:dyDescent="0.25">
      <c r="A36" s="21" t="s">
        <v>5</v>
      </c>
      <c r="B36" s="28" t="s">
        <v>192</v>
      </c>
      <c r="C36" s="29">
        <v>1</v>
      </c>
      <c r="D36" s="13">
        <f>'Uniforme - EPI'!G29</f>
        <v>0</v>
      </c>
      <c r="E36" s="13">
        <f>C36*D36</f>
        <v>0</v>
      </c>
      <c r="F36" s="30"/>
      <c r="H36" s="31"/>
      <c r="J36" s="32"/>
    </row>
    <row r="37" spans="1:10" s="9" customFormat="1" x14ac:dyDescent="0.25">
      <c r="A37" s="21" t="s">
        <v>7</v>
      </c>
      <c r="B37" s="16" t="s">
        <v>106</v>
      </c>
      <c r="C37" s="33">
        <v>0</v>
      </c>
      <c r="D37" s="13">
        <v>0</v>
      </c>
      <c r="E37" s="13">
        <f>TRUNC((C37*D37),2)</f>
        <v>0</v>
      </c>
      <c r="F37" s="30"/>
      <c r="H37" s="31"/>
      <c r="J37" s="32"/>
    </row>
    <row r="38" spans="1:10" s="19" customFormat="1" x14ac:dyDescent="0.25">
      <c r="A38" s="141" t="s">
        <v>29</v>
      </c>
      <c r="B38" s="142"/>
      <c r="C38" s="142"/>
      <c r="D38" s="143"/>
      <c r="E38" s="18">
        <f>SUM(E34:E37)</f>
        <v>0</v>
      </c>
      <c r="F38" s="30"/>
      <c r="H38" s="34"/>
      <c r="J38" s="32"/>
    </row>
    <row r="39" spans="1:10" s="9" customFormat="1" x14ac:dyDescent="0.25">
      <c r="A39" s="154" t="s">
        <v>30</v>
      </c>
      <c r="B39" s="155"/>
      <c r="C39" s="155"/>
      <c r="D39" s="155"/>
      <c r="E39" s="156"/>
      <c r="F39" s="30"/>
      <c r="H39" s="31"/>
      <c r="J39" s="32"/>
    </row>
    <row r="40" spans="1:10" s="9" customFormat="1" x14ac:dyDescent="0.25">
      <c r="A40" s="154" t="s">
        <v>31</v>
      </c>
      <c r="B40" s="155"/>
      <c r="C40" s="155"/>
      <c r="D40" s="155"/>
      <c r="E40" s="156"/>
      <c r="F40" s="30"/>
      <c r="H40" s="31"/>
      <c r="J40" s="32"/>
    </row>
    <row r="41" spans="1:10" s="9" customFormat="1" x14ac:dyDescent="0.25">
      <c r="A41" s="35" t="s">
        <v>32</v>
      </c>
      <c r="B41" s="147" t="s">
        <v>33</v>
      </c>
      <c r="C41" s="160"/>
      <c r="D41" s="20" t="s">
        <v>194</v>
      </c>
      <c r="E41" s="5" t="s">
        <v>13</v>
      </c>
      <c r="F41" s="30"/>
      <c r="H41" s="31"/>
      <c r="J41" s="32"/>
    </row>
    <row r="42" spans="1:10" s="9" customFormat="1" x14ac:dyDescent="0.25">
      <c r="A42" s="21" t="s">
        <v>1</v>
      </c>
      <c r="B42" s="157" t="s">
        <v>188</v>
      </c>
      <c r="C42" s="158"/>
      <c r="D42" s="36">
        <v>0.2</v>
      </c>
      <c r="E42" s="17">
        <f>TRUNC($E$23*D42,2)</f>
        <v>230</v>
      </c>
      <c r="F42" s="30"/>
      <c r="H42" s="31"/>
      <c r="J42" s="32"/>
    </row>
    <row r="43" spans="1:10" s="9" customFormat="1" x14ac:dyDescent="0.25">
      <c r="A43" s="21" t="s">
        <v>3</v>
      </c>
      <c r="B43" s="157" t="s">
        <v>189</v>
      </c>
      <c r="C43" s="158"/>
      <c r="D43" s="36">
        <v>1.4999999999999999E-2</v>
      </c>
      <c r="E43" s="17">
        <f t="shared" ref="E43:E49" si="1">TRUNC($E$23*D43,2)</f>
        <v>17.25</v>
      </c>
      <c r="F43" s="30"/>
      <c r="H43" s="31"/>
      <c r="J43" s="32"/>
    </row>
    <row r="44" spans="1:10" s="9" customFormat="1" x14ac:dyDescent="0.25">
      <c r="A44" s="21" t="s">
        <v>5</v>
      </c>
      <c r="B44" s="157" t="s">
        <v>186</v>
      </c>
      <c r="C44" s="158"/>
      <c r="D44" s="36">
        <v>0.01</v>
      </c>
      <c r="E44" s="17">
        <f t="shared" si="1"/>
        <v>11.5</v>
      </c>
      <c r="F44" s="30"/>
      <c r="H44" s="37"/>
      <c r="J44" s="38"/>
    </row>
    <row r="45" spans="1:10" s="9" customFormat="1" x14ac:dyDescent="0.25">
      <c r="A45" s="21" t="s">
        <v>7</v>
      </c>
      <c r="B45" s="159" t="s">
        <v>276</v>
      </c>
      <c r="C45" s="158"/>
      <c r="D45" s="134">
        <v>2E-3</v>
      </c>
      <c r="E45" s="17">
        <f t="shared" si="1"/>
        <v>2.2999999999999998</v>
      </c>
      <c r="F45" s="30"/>
    </row>
    <row r="46" spans="1:10" s="9" customFormat="1" x14ac:dyDescent="0.25">
      <c r="A46" s="21" t="s">
        <v>20</v>
      </c>
      <c r="B46" s="157" t="s">
        <v>187</v>
      </c>
      <c r="C46" s="158"/>
      <c r="D46" s="36">
        <v>2.5000000000000001E-2</v>
      </c>
      <c r="E46" s="17">
        <f t="shared" si="1"/>
        <v>28.75</v>
      </c>
      <c r="F46" s="39"/>
      <c r="H46" s="40"/>
      <c r="I46" s="41"/>
      <c r="J46" s="40"/>
    </row>
    <row r="47" spans="1:10" s="9" customFormat="1" x14ac:dyDescent="0.25">
      <c r="A47" s="21" t="s">
        <v>21</v>
      </c>
      <c r="B47" s="157" t="s">
        <v>190</v>
      </c>
      <c r="C47" s="158"/>
      <c r="D47" s="36">
        <v>0.08</v>
      </c>
      <c r="E47" s="17">
        <f t="shared" si="1"/>
        <v>92</v>
      </c>
      <c r="F47" s="30"/>
    </row>
    <row r="48" spans="1:10" s="9" customFormat="1" ht="39.75" customHeight="1" x14ac:dyDescent="0.25">
      <c r="A48" s="21" t="s">
        <v>22</v>
      </c>
      <c r="B48" s="229" t="s">
        <v>277</v>
      </c>
      <c r="C48" s="230"/>
      <c r="D48" s="134">
        <v>0.03</v>
      </c>
      <c r="E48" s="17">
        <f t="shared" si="1"/>
        <v>34.5</v>
      </c>
      <c r="F48" s="30"/>
    </row>
    <row r="49" spans="1:12" s="9" customFormat="1" x14ac:dyDescent="0.25">
      <c r="A49" s="21" t="s">
        <v>34</v>
      </c>
      <c r="B49" s="231" t="s">
        <v>278</v>
      </c>
      <c r="C49" s="232"/>
      <c r="D49" s="134">
        <v>6.0000000000000001E-3</v>
      </c>
      <c r="E49" s="17">
        <f t="shared" si="1"/>
        <v>6.9</v>
      </c>
      <c r="F49" s="30"/>
    </row>
    <row r="50" spans="1:12" s="9" customFormat="1" x14ac:dyDescent="0.25">
      <c r="A50" s="144" t="s">
        <v>35</v>
      </c>
      <c r="B50" s="145"/>
      <c r="C50" s="146"/>
      <c r="D50" s="42">
        <f>SUM(D42:D49)</f>
        <v>0.3680000000000001</v>
      </c>
      <c r="E50" s="18">
        <f>TRUNC(SUM(E42:E49),2)</f>
        <v>423.2</v>
      </c>
    </row>
    <row r="51" spans="1:12" s="9" customFormat="1" x14ac:dyDescent="0.25">
      <c r="A51" s="154" t="s">
        <v>36</v>
      </c>
      <c r="B51" s="155"/>
      <c r="C51" s="155"/>
      <c r="D51" s="155"/>
      <c r="E51" s="156"/>
    </row>
    <row r="52" spans="1:12" s="9" customFormat="1" x14ac:dyDescent="0.25">
      <c r="A52" s="35" t="s">
        <v>37</v>
      </c>
      <c r="B52" s="147" t="s">
        <v>96</v>
      </c>
      <c r="C52" s="148"/>
      <c r="D52" s="149"/>
      <c r="E52" s="5" t="s">
        <v>13</v>
      </c>
    </row>
    <row r="53" spans="1:12" s="9" customFormat="1" x14ac:dyDescent="0.25">
      <c r="A53" s="21" t="s">
        <v>1</v>
      </c>
      <c r="B53" s="157" t="s">
        <v>38</v>
      </c>
      <c r="C53" s="158"/>
      <c r="D53" s="43">
        <f>1/12</f>
        <v>8.3333333333333329E-2</v>
      </c>
      <c r="E53" s="13">
        <f>TRUNC(+$E$23*D53,2)</f>
        <v>95.83</v>
      </c>
    </row>
    <row r="54" spans="1:12" s="9" customFormat="1" x14ac:dyDescent="0.25">
      <c r="A54" s="144" t="s">
        <v>39</v>
      </c>
      <c r="B54" s="145"/>
      <c r="C54" s="233"/>
      <c r="D54" s="44">
        <f>SUM(D53:D53)</f>
        <v>8.3333333333333329E-2</v>
      </c>
      <c r="E54" s="18">
        <f>SUM(E53:E53)</f>
        <v>95.83</v>
      </c>
    </row>
    <row r="55" spans="1:12" s="9" customFormat="1" x14ac:dyDescent="0.25">
      <c r="A55" s="21" t="s">
        <v>3</v>
      </c>
      <c r="B55" s="166" t="s">
        <v>40</v>
      </c>
      <c r="C55" s="167"/>
      <c r="D55" s="43">
        <f>+D50</f>
        <v>0.3680000000000001</v>
      </c>
      <c r="E55" s="13">
        <f>TRUNC(+E54*D55,2)</f>
        <v>35.26</v>
      </c>
    </row>
    <row r="56" spans="1:12" s="9" customFormat="1" x14ac:dyDescent="0.25">
      <c r="A56" s="144" t="s">
        <v>35</v>
      </c>
      <c r="B56" s="145"/>
      <c r="C56" s="233"/>
      <c r="D56" s="45"/>
      <c r="E56" s="18">
        <f>+E55+E54</f>
        <v>131.09</v>
      </c>
    </row>
    <row r="57" spans="1:12" s="9" customFormat="1" x14ac:dyDescent="0.25">
      <c r="A57" s="154" t="s">
        <v>41</v>
      </c>
      <c r="B57" s="155"/>
      <c r="C57" s="155"/>
      <c r="D57" s="155"/>
      <c r="E57" s="156"/>
    </row>
    <row r="58" spans="1:12" s="9" customFormat="1" x14ac:dyDescent="0.25">
      <c r="A58" s="35" t="s">
        <v>42</v>
      </c>
      <c r="B58" s="147" t="s">
        <v>43</v>
      </c>
      <c r="C58" s="148"/>
      <c r="D58" s="149"/>
      <c r="E58" s="5" t="s">
        <v>13</v>
      </c>
    </row>
    <row r="59" spans="1:12" s="9" customFormat="1" x14ac:dyDescent="0.25">
      <c r="A59" s="21" t="s">
        <v>1</v>
      </c>
      <c r="B59" s="161" t="s">
        <v>44</v>
      </c>
      <c r="C59" s="163"/>
      <c r="D59" s="135">
        <f>((38.05%*1.96%*47.81*61%)*3%)/1</f>
        <v>6.5250007493999991E-3</v>
      </c>
      <c r="E59" s="13">
        <f>TRUNC(+D59*$E$23,2)</f>
        <v>7.5</v>
      </c>
      <c r="L59" s="46"/>
    </row>
    <row r="60" spans="1:12" s="9" customFormat="1" x14ac:dyDescent="0.25">
      <c r="A60" s="21" t="s">
        <v>3</v>
      </c>
      <c r="B60" s="166" t="s">
        <v>45</v>
      </c>
      <c r="C60" s="167"/>
      <c r="D60" s="36">
        <f>D50</f>
        <v>0.3680000000000001</v>
      </c>
      <c r="E60" s="13">
        <f>ROUND(+D60*E59,2)</f>
        <v>2.76</v>
      </c>
      <c r="F60" s="47"/>
      <c r="L60" s="46"/>
    </row>
    <row r="61" spans="1:12" s="9" customFormat="1" x14ac:dyDescent="0.25">
      <c r="A61" s="144" t="s">
        <v>35</v>
      </c>
      <c r="B61" s="145"/>
      <c r="C61" s="145"/>
      <c r="D61" s="45"/>
      <c r="E61" s="18">
        <f>SUM(E59:E60)</f>
        <v>10.26</v>
      </c>
      <c r="F61" s="48"/>
      <c r="L61" s="46"/>
    </row>
    <row r="62" spans="1:12" s="9" customFormat="1" x14ac:dyDescent="0.25">
      <c r="A62" s="154" t="s">
        <v>46</v>
      </c>
      <c r="B62" s="155"/>
      <c r="C62" s="155"/>
      <c r="D62" s="155"/>
      <c r="E62" s="156"/>
      <c r="F62" s="49"/>
      <c r="L62" s="46"/>
    </row>
    <row r="63" spans="1:12" s="9" customFormat="1" x14ac:dyDescent="0.25">
      <c r="A63" s="35" t="s">
        <v>47</v>
      </c>
      <c r="B63" s="147" t="s">
        <v>48</v>
      </c>
      <c r="C63" s="148"/>
      <c r="D63" s="149"/>
      <c r="E63" s="5" t="s">
        <v>13</v>
      </c>
      <c r="L63" s="50"/>
    </row>
    <row r="64" spans="1:12" s="9" customFormat="1" x14ac:dyDescent="0.25">
      <c r="A64" s="51" t="s">
        <v>1</v>
      </c>
      <c r="B64" s="164" t="s">
        <v>49</v>
      </c>
      <c r="C64" s="165"/>
      <c r="D64" s="52">
        <f>((1/12)*0.05)</f>
        <v>4.1666666666666666E-3</v>
      </c>
      <c r="E64" s="127">
        <f>TRUNC(+$E$23*D64,2)</f>
        <v>4.79</v>
      </c>
      <c r="F64" s="48"/>
    </row>
    <row r="65" spans="1:6" s="9" customFormat="1" x14ac:dyDescent="0.25">
      <c r="A65" s="51" t="s">
        <v>3</v>
      </c>
      <c r="B65" s="164" t="s">
        <v>97</v>
      </c>
      <c r="C65" s="165"/>
      <c r="D65" s="52">
        <f>+D47</f>
        <v>0.08</v>
      </c>
      <c r="E65" s="127">
        <f>TRUNC(+E64*D65,2)</f>
        <v>0.38</v>
      </c>
    </row>
    <row r="66" spans="1:6" s="9" customFormat="1" ht="15" customHeight="1" x14ac:dyDescent="0.25">
      <c r="A66" s="51" t="s">
        <v>5</v>
      </c>
      <c r="B66" s="164" t="s">
        <v>103</v>
      </c>
      <c r="C66" s="165"/>
      <c r="D66" s="52">
        <f>(0.08*0.5*0.05)</f>
        <v>2E-3</v>
      </c>
      <c r="E66" s="127">
        <f>TRUNC(+$E$23*D66,2)</f>
        <v>2.2999999999999998</v>
      </c>
    </row>
    <row r="67" spans="1:6" s="9" customFormat="1" x14ac:dyDescent="0.25">
      <c r="A67" s="51" t="s">
        <v>7</v>
      </c>
      <c r="B67" s="217" t="s">
        <v>50</v>
      </c>
      <c r="C67" s="218"/>
      <c r="D67" s="52">
        <f>((7/30)/12)</f>
        <v>1.9444444444444445E-2</v>
      </c>
      <c r="E67" s="127">
        <f>TRUNC(+D67*$E$23,2)</f>
        <v>22.36</v>
      </c>
    </row>
    <row r="68" spans="1:6" s="9" customFormat="1" ht="15" customHeight="1" x14ac:dyDescent="0.25">
      <c r="A68" s="51" t="s">
        <v>20</v>
      </c>
      <c r="B68" s="164" t="s">
        <v>98</v>
      </c>
      <c r="C68" s="165"/>
      <c r="D68" s="52">
        <f>+D50</f>
        <v>0.3680000000000001</v>
      </c>
      <c r="E68" s="127">
        <f>TRUNC(+E67*D68,2)</f>
        <v>8.2200000000000006</v>
      </c>
    </row>
    <row r="69" spans="1:6" s="9" customFormat="1" ht="15" customHeight="1" x14ac:dyDescent="0.25">
      <c r="A69" s="51" t="s">
        <v>21</v>
      </c>
      <c r="B69" s="164" t="s">
        <v>104</v>
      </c>
      <c r="C69" s="165"/>
      <c r="D69" s="52">
        <f>(0.08*0.5)</f>
        <v>0.04</v>
      </c>
      <c r="E69" s="127">
        <f>TRUNC(+E23*D69,2)</f>
        <v>46</v>
      </c>
    </row>
    <row r="70" spans="1:6" s="9" customFormat="1" x14ac:dyDescent="0.25">
      <c r="A70" s="240" t="s">
        <v>35</v>
      </c>
      <c r="B70" s="241"/>
      <c r="C70" s="241"/>
      <c r="D70" s="53"/>
      <c r="E70" s="128">
        <f>SUM(E64:E69)</f>
        <v>84.05</v>
      </c>
    </row>
    <row r="71" spans="1:6" s="9" customFormat="1" x14ac:dyDescent="0.25">
      <c r="A71" s="154" t="s">
        <v>51</v>
      </c>
      <c r="B71" s="155"/>
      <c r="C71" s="155"/>
      <c r="D71" s="155"/>
      <c r="E71" s="156"/>
    </row>
    <row r="72" spans="1:6" s="9" customFormat="1" x14ac:dyDescent="0.25">
      <c r="A72" s="35" t="s">
        <v>52</v>
      </c>
      <c r="B72" s="237" t="s">
        <v>53</v>
      </c>
      <c r="C72" s="238"/>
      <c r="D72" s="239"/>
      <c r="E72" s="5" t="s">
        <v>13</v>
      </c>
    </row>
    <row r="73" spans="1:6" s="9" customFormat="1" ht="16.5" customHeight="1" x14ac:dyDescent="0.25">
      <c r="A73" s="21" t="s">
        <v>1</v>
      </c>
      <c r="B73" s="166" t="s">
        <v>54</v>
      </c>
      <c r="C73" s="167"/>
      <c r="D73" s="36">
        <f>(((1+1/3)/12))</f>
        <v>0.1111111111111111</v>
      </c>
      <c r="E73" s="13">
        <f t="shared" ref="E73:E78" si="2">TRUNC(+D73*$E$23,2)</f>
        <v>127.78</v>
      </c>
      <c r="F73" s="38"/>
    </row>
    <row r="74" spans="1:6" s="9" customFormat="1" x14ac:dyDescent="0.25">
      <c r="A74" s="21" t="s">
        <v>3</v>
      </c>
      <c r="B74" s="166" t="s">
        <v>55</v>
      </c>
      <c r="C74" s="167"/>
      <c r="D74" s="43">
        <v>1.66E-2</v>
      </c>
      <c r="E74" s="13">
        <f t="shared" si="2"/>
        <v>19.09</v>
      </c>
    </row>
    <row r="75" spans="1:6" s="9" customFormat="1" x14ac:dyDescent="0.25">
      <c r="A75" s="21" t="s">
        <v>5</v>
      </c>
      <c r="B75" s="166" t="s">
        <v>56</v>
      </c>
      <c r="C75" s="167"/>
      <c r="D75" s="43">
        <v>2.0000000000000001E-4</v>
      </c>
      <c r="E75" s="13">
        <f t="shared" si="2"/>
        <v>0.23</v>
      </c>
      <c r="F75" s="54"/>
    </row>
    <row r="76" spans="1:6" s="9" customFormat="1" x14ac:dyDescent="0.25">
      <c r="A76" s="21" t="s">
        <v>7</v>
      </c>
      <c r="B76" s="168" t="s">
        <v>57</v>
      </c>
      <c r="C76" s="169"/>
      <c r="D76" s="36">
        <v>2.8E-3</v>
      </c>
      <c r="E76" s="13">
        <f t="shared" si="2"/>
        <v>3.22</v>
      </c>
    </row>
    <row r="77" spans="1:6" s="9" customFormat="1" x14ac:dyDescent="0.25">
      <c r="A77" s="21" t="s">
        <v>20</v>
      </c>
      <c r="B77" s="166" t="s">
        <v>58</v>
      </c>
      <c r="C77" s="167"/>
      <c r="D77" s="136">
        <v>2.9999999999999997E-4</v>
      </c>
      <c r="E77" s="13">
        <f t="shared" si="2"/>
        <v>0.34</v>
      </c>
    </row>
    <row r="78" spans="1:6" s="9" customFormat="1" x14ac:dyDescent="0.25">
      <c r="A78" s="21" t="s">
        <v>21</v>
      </c>
      <c r="B78" s="166" t="s">
        <v>23</v>
      </c>
      <c r="C78" s="167"/>
      <c r="D78" s="36">
        <v>0</v>
      </c>
      <c r="E78" s="13">
        <f t="shared" si="2"/>
        <v>0</v>
      </c>
      <c r="F78" s="54"/>
    </row>
    <row r="79" spans="1:6" s="9" customFormat="1" x14ac:dyDescent="0.25">
      <c r="A79" s="144" t="s">
        <v>39</v>
      </c>
      <c r="B79" s="145"/>
      <c r="C79" s="146"/>
      <c r="D79" s="42"/>
      <c r="E79" s="18">
        <f>SUM(E73:E78)</f>
        <v>150.66</v>
      </c>
    </row>
    <row r="80" spans="1:6" s="9" customFormat="1" ht="30" x14ac:dyDescent="0.25">
      <c r="A80" s="21" t="s">
        <v>22</v>
      </c>
      <c r="B80" s="16" t="s">
        <v>59</v>
      </c>
      <c r="C80" s="55"/>
      <c r="D80" s="43">
        <f>+D50</f>
        <v>0.3680000000000001</v>
      </c>
      <c r="E80" s="13">
        <f>TRUNC(+E79*D80,2)</f>
        <v>55.44</v>
      </c>
      <c r="F80" s="54"/>
    </row>
    <row r="81" spans="1:5" s="9" customFormat="1" x14ac:dyDescent="0.25">
      <c r="A81" s="144" t="s">
        <v>35</v>
      </c>
      <c r="B81" s="145"/>
      <c r="C81" s="233"/>
      <c r="D81" s="56"/>
      <c r="E81" s="18">
        <f>SUM(E79:E80)</f>
        <v>206.1</v>
      </c>
    </row>
    <row r="82" spans="1:5" s="9" customFormat="1" x14ac:dyDescent="0.25">
      <c r="A82" s="212" t="s">
        <v>60</v>
      </c>
      <c r="B82" s="213"/>
      <c r="C82" s="213"/>
      <c r="D82" s="213"/>
      <c r="E82" s="214"/>
    </row>
    <row r="83" spans="1:5" s="9" customFormat="1" x14ac:dyDescent="0.25">
      <c r="A83" s="10">
        <v>4</v>
      </c>
      <c r="B83" s="147" t="s">
        <v>61</v>
      </c>
      <c r="C83" s="148"/>
      <c r="D83" s="149"/>
      <c r="E83" s="5" t="s">
        <v>13</v>
      </c>
    </row>
    <row r="84" spans="1:5" s="9" customFormat="1" ht="30" customHeight="1" x14ac:dyDescent="0.25">
      <c r="A84" s="21" t="s">
        <v>32</v>
      </c>
      <c r="B84" s="161" t="s">
        <v>62</v>
      </c>
      <c r="C84" s="162"/>
      <c r="D84" s="163"/>
      <c r="E84" s="13">
        <f>+E50</f>
        <v>423.2</v>
      </c>
    </row>
    <row r="85" spans="1:5" s="9" customFormat="1" x14ac:dyDescent="0.25">
      <c r="A85" s="21" t="s">
        <v>37</v>
      </c>
      <c r="B85" s="161" t="s">
        <v>63</v>
      </c>
      <c r="C85" s="162"/>
      <c r="D85" s="163"/>
      <c r="E85" s="13">
        <f>+E56</f>
        <v>131.09</v>
      </c>
    </row>
    <row r="86" spans="1:5" s="9" customFormat="1" x14ac:dyDescent="0.25">
      <c r="A86" s="21" t="s">
        <v>42</v>
      </c>
      <c r="B86" s="161" t="s">
        <v>44</v>
      </c>
      <c r="C86" s="162"/>
      <c r="D86" s="163"/>
      <c r="E86" s="13">
        <f>+E61</f>
        <v>10.26</v>
      </c>
    </row>
    <row r="87" spans="1:5" s="9" customFormat="1" x14ac:dyDescent="0.25">
      <c r="A87" s="21" t="s">
        <v>47</v>
      </c>
      <c r="B87" s="161" t="s">
        <v>64</v>
      </c>
      <c r="C87" s="162"/>
      <c r="D87" s="163"/>
      <c r="E87" s="13">
        <f>E70</f>
        <v>84.05</v>
      </c>
    </row>
    <row r="88" spans="1:5" s="9" customFormat="1" x14ac:dyDescent="0.25">
      <c r="A88" s="21" t="s">
        <v>52</v>
      </c>
      <c r="B88" s="161" t="s">
        <v>65</v>
      </c>
      <c r="C88" s="162"/>
      <c r="D88" s="163"/>
      <c r="E88" s="13">
        <f>+E81</f>
        <v>206.1</v>
      </c>
    </row>
    <row r="89" spans="1:5" s="9" customFormat="1" x14ac:dyDescent="0.25">
      <c r="A89" s="21" t="s">
        <v>66</v>
      </c>
      <c r="B89" s="161" t="s">
        <v>23</v>
      </c>
      <c r="C89" s="162"/>
      <c r="D89" s="163"/>
      <c r="E89" s="13">
        <f t="shared" ref="E89" si="3">+$E$23*D89</f>
        <v>0</v>
      </c>
    </row>
    <row r="90" spans="1:5" s="19" customFormat="1" ht="15" customHeight="1" x14ac:dyDescent="0.25">
      <c r="A90" s="215" t="s">
        <v>67</v>
      </c>
      <c r="B90" s="216"/>
      <c r="C90" s="216"/>
      <c r="D90" s="219"/>
      <c r="E90" s="18">
        <f>SUM(E84:E89)</f>
        <v>854.69999999999993</v>
      </c>
    </row>
    <row r="91" spans="1:5" s="19" customFormat="1" ht="29.25" customHeight="1" x14ac:dyDescent="0.25">
      <c r="A91" s="215" t="s">
        <v>68</v>
      </c>
      <c r="B91" s="216"/>
      <c r="C91" s="216"/>
      <c r="D91" s="57"/>
      <c r="E91" s="18">
        <f>+E23+E31+E38+E90</f>
        <v>2358.4299999999998</v>
      </c>
    </row>
    <row r="92" spans="1:5" s="9" customFormat="1" x14ac:dyDescent="0.25">
      <c r="A92" s="154" t="s">
        <v>69</v>
      </c>
      <c r="B92" s="155"/>
      <c r="C92" s="155" t="s">
        <v>70</v>
      </c>
      <c r="D92" s="156" t="s">
        <v>71</v>
      </c>
      <c r="E92" s="8"/>
    </row>
    <row r="93" spans="1:5" s="9" customFormat="1" x14ac:dyDescent="0.25">
      <c r="A93" s="10">
        <v>5</v>
      </c>
      <c r="B93" s="147" t="s">
        <v>72</v>
      </c>
      <c r="C93" s="148"/>
      <c r="D93" s="149"/>
      <c r="E93" s="58" t="s">
        <v>13</v>
      </c>
    </row>
    <row r="94" spans="1:5" s="9" customFormat="1" x14ac:dyDescent="0.25">
      <c r="A94" s="59" t="s">
        <v>1</v>
      </c>
      <c r="B94" s="60" t="s">
        <v>73</v>
      </c>
      <c r="C94" s="225"/>
      <c r="D94" s="226"/>
      <c r="E94" s="13">
        <f>+E91*C94</f>
        <v>0</v>
      </c>
    </row>
    <row r="95" spans="1:5" s="9" customFormat="1" x14ac:dyDescent="0.25">
      <c r="A95" s="59" t="s">
        <v>3</v>
      </c>
      <c r="B95" s="60" t="s">
        <v>74</v>
      </c>
      <c r="C95" s="225"/>
      <c r="D95" s="226"/>
      <c r="E95" s="13">
        <f>C95*(+E91+E94)</f>
        <v>0</v>
      </c>
    </row>
    <row r="96" spans="1:5" s="9" customFormat="1" ht="27" customHeight="1" x14ac:dyDescent="0.25">
      <c r="A96" s="227" t="s">
        <v>5</v>
      </c>
      <c r="B96" s="220" t="s">
        <v>93</v>
      </c>
      <c r="C96" s="221"/>
      <c r="D96" s="25">
        <f>+(100-8.65)/100</f>
        <v>0.91349999999999998</v>
      </c>
      <c r="E96" s="17">
        <f>+E91+E94+E95</f>
        <v>2358.4299999999998</v>
      </c>
    </row>
    <row r="97" spans="1:6" s="9" customFormat="1" x14ac:dyDescent="0.25">
      <c r="A97" s="227"/>
      <c r="B97" s="61" t="s">
        <v>75</v>
      </c>
      <c r="E97" s="129">
        <f>+E96/D96</f>
        <v>2581.7515051997811</v>
      </c>
    </row>
    <row r="98" spans="1:6" s="9" customFormat="1" x14ac:dyDescent="0.25">
      <c r="A98" s="227"/>
      <c r="B98" s="62" t="s">
        <v>76</v>
      </c>
      <c r="C98" s="63"/>
      <c r="D98" s="64"/>
      <c r="E98" s="13"/>
    </row>
    <row r="99" spans="1:6" s="9" customFormat="1" x14ac:dyDescent="0.25">
      <c r="A99" s="227"/>
      <c r="B99" s="65" t="s">
        <v>100</v>
      </c>
      <c r="C99" s="66"/>
      <c r="D99" s="82">
        <v>6.4999999999999997E-3</v>
      </c>
      <c r="E99" s="13">
        <f>+E97*D99</f>
        <v>16.781384783798575</v>
      </c>
      <c r="F99" s="54"/>
    </row>
    <row r="100" spans="1:6" s="9" customFormat="1" x14ac:dyDescent="0.25">
      <c r="A100" s="227"/>
      <c r="B100" s="65" t="s">
        <v>101</v>
      </c>
      <c r="C100" s="66"/>
      <c r="D100" s="82">
        <v>0.03</v>
      </c>
      <c r="E100" s="13">
        <f>+E97*D100</f>
        <v>77.452545155993434</v>
      </c>
    </row>
    <row r="101" spans="1:6" s="9" customFormat="1" x14ac:dyDescent="0.25">
      <c r="A101" s="227"/>
      <c r="B101" s="67" t="s">
        <v>77</v>
      </c>
      <c r="C101" s="68"/>
      <c r="D101" s="69"/>
      <c r="E101" s="13"/>
    </row>
    <row r="102" spans="1:6" s="9" customFormat="1" x14ac:dyDescent="0.25">
      <c r="A102" s="227"/>
      <c r="B102" s="67" t="s">
        <v>78</v>
      </c>
      <c r="C102" s="68"/>
      <c r="D102" s="70"/>
      <c r="E102" s="13"/>
    </row>
    <row r="103" spans="1:6" s="9" customFormat="1" ht="15.75" thickBot="1" x14ac:dyDescent="0.3">
      <c r="A103" s="228"/>
      <c r="B103" s="71" t="s">
        <v>102</v>
      </c>
      <c r="C103" s="72"/>
      <c r="D103" s="83">
        <v>0.05</v>
      </c>
      <c r="E103" s="130">
        <f>+E97*D103</f>
        <v>129.08757525998905</v>
      </c>
    </row>
    <row r="104" spans="1:6" s="9" customFormat="1" ht="15.75" thickBot="1" x14ac:dyDescent="0.3">
      <c r="A104" s="73"/>
      <c r="B104" s="74" t="s">
        <v>79</v>
      </c>
      <c r="C104" s="74"/>
      <c r="D104" s="75">
        <f>SUM(D99:D103)</f>
        <v>8.6499999999999994E-2</v>
      </c>
      <c r="E104" s="131">
        <f>SUM(E99:E103)</f>
        <v>223.32150519978106</v>
      </c>
    </row>
    <row r="105" spans="1:6" s="19" customFormat="1" x14ac:dyDescent="0.25">
      <c r="A105" s="222" t="s">
        <v>80</v>
      </c>
      <c r="B105" s="223"/>
      <c r="C105" s="223"/>
      <c r="D105" s="224"/>
      <c r="E105" s="132">
        <f>+E94+E95+E104</f>
        <v>223.32150519978106</v>
      </c>
    </row>
    <row r="106" spans="1:6" s="9" customFormat="1" x14ac:dyDescent="0.25">
      <c r="A106" s="215" t="s">
        <v>81</v>
      </c>
      <c r="B106" s="216"/>
      <c r="C106" s="216"/>
      <c r="D106" s="219"/>
      <c r="E106" s="76" t="s">
        <v>13</v>
      </c>
    </row>
    <row r="107" spans="1:6" s="9" customFormat="1" x14ac:dyDescent="0.25">
      <c r="A107" s="59" t="s">
        <v>1</v>
      </c>
      <c r="B107" s="242" t="s">
        <v>82</v>
      </c>
      <c r="C107" s="243"/>
      <c r="D107" s="244"/>
      <c r="E107" s="13">
        <f>+E23</f>
        <v>1150.04</v>
      </c>
    </row>
    <row r="108" spans="1:6" s="9" customFormat="1" x14ac:dyDescent="0.25">
      <c r="A108" s="59" t="s">
        <v>3</v>
      </c>
      <c r="B108" s="242" t="s">
        <v>83</v>
      </c>
      <c r="C108" s="243"/>
      <c r="D108" s="244"/>
      <c r="E108" s="13">
        <f>+E31</f>
        <v>353.69</v>
      </c>
    </row>
    <row r="109" spans="1:6" s="9" customFormat="1" x14ac:dyDescent="0.25">
      <c r="A109" s="59" t="s">
        <v>5</v>
      </c>
      <c r="B109" s="242" t="s">
        <v>84</v>
      </c>
      <c r="C109" s="243"/>
      <c r="D109" s="244"/>
      <c r="E109" s="13">
        <f>+E38</f>
        <v>0</v>
      </c>
    </row>
    <row r="110" spans="1:6" s="9" customFormat="1" x14ac:dyDescent="0.25">
      <c r="A110" s="59" t="s">
        <v>7</v>
      </c>
      <c r="B110" s="242" t="s">
        <v>85</v>
      </c>
      <c r="C110" s="243"/>
      <c r="D110" s="244"/>
      <c r="E110" s="13">
        <f>+E90</f>
        <v>854.69999999999993</v>
      </c>
    </row>
    <row r="111" spans="1:6" s="9" customFormat="1" x14ac:dyDescent="0.25">
      <c r="A111" s="144" t="s">
        <v>86</v>
      </c>
      <c r="B111" s="145"/>
      <c r="C111" s="233"/>
      <c r="D111" s="77"/>
      <c r="E111" s="18">
        <f>SUM(E107:E110)</f>
        <v>2358.4299999999998</v>
      </c>
    </row>
    <row r="112" spans="1:6" s="9" customFormat="1" x14ac:dyDescent="0.25">
      <c r="A112" s="59" t="s">
        <v>20</v>
      </c>
      <c r="B112" s="242" t="s">
        <v>87</v>
      </c>
      <c r="C112" s="243"/>
      <c r="D112" s="244"/>
      <c r="E112" s="13">
        <f>+E105</f>
        <v>223.32150519978106</v>
      </c>
    </row>
    <row r="113" spans="1:5" s="19" customFormat="1" ht="15.75" x14ac:dyDescent="0.25">
      <c r="A113" s="234" t="s">
        <v>88</v>
      </c>
      <c r="B113" s="235"/>
      <c r="C113" s="235"/>
      <c r="D113" s="236"/>
      <c r="E113" s="133">
        <f>+E111+E112</f>
        <v>2581.7515051997807</v>
      </c>
    </row>
  </sheetData>
  <sheetProtection password="CAC1" sheet="1" objects="1" scenarios="1"/>
  <mergeCells count="97">
    <mergeCell ref="A2:C2"/>
    <mergeCell ref="D2:E2"/>
    <mergeCell ref="A3:C3"/>
    <mergeCell ref="D3:E3"/>
    <mergeCell ref="A4:E4"/>
    <mergeCell ref="C5:E5"/>
    <mergeCell ref="A11:B11"/>
    <mergeCell ref="C11:E11"/>
    <mergeCell ref="A12:E12"/>
    <mergeCell ref="A13:E13"/>
    <mergeCell ref="A14:D14"/>
    <mergeCell ref="C15:E15"/>
    <mergeCell ref="C6:E6"/>
    <mergeCell ref="C7:E7"/>
    <mergeCell ref="C8:E8"/>
    <mergeCell ref="A9:E9"/>
    <mergeCell ref="A10:B10"/>
    <mergeCell ref="C10:E10"/>
    <mergeCell ref="C22:D22"/>
    <mergeCell ref="C16:E16"/>
    <mergeCell ref="C17:E17"/>
    <mergeCell ref="C18:E18"/>
    <mergeCell ref="A19:D19"/>
    <mergeCell ref="B20:D20"/>
    <mergeCell ref="C21:D21"/>
    <mergeCell ref="B45:C45"/>
    <mergeCell ref="A23:D23"/>
    <mergeCell ref="A24:D24"/>
    <mergeCell ref="A31:D31"/>
    <mergeCell ref="A32:E32"/>
    <mergeCell ref="A38:D38"/>
    <mergeCell ref="A39:E39"/>
    <mergeCell ref="A40:E40"/>
    <mergeCell ref="B41:C41"/>
    <mergeCell ref="B42:C42"/>
    <mergeCell ref="B43:C43"/>
    <mergeCell ref="B44:C44"/>
    <mergeCell ref="A57:E57"/>
    <mergeCell ref="B46:C46"/>
    <mergeCell ref="B47:C47"/>
    <mergeCell ref="B48:C48"/>
    <mergeCell ref="B49:C49"/>
    <mergeCell ref="A50:C50"/>
    <mergeCell ref="A51:E51"/>
    <mergeCell ref="B52:D52"/>
    <mergeCell ref="B53:C53"/>
    <mergeCell ref="A54:C54"/>
    <mergeCell ref="B55:C55"/>
    <mergeCell ref="A56:C56"/>
    <mergeCell ref="B69:C69"/>
    <mergeCell ref="B58:D58"/>
    <mergeCell ref="B59:C59"/>
    <mergeCell ref="B60:C60"/>
    <mergeCell ref="A61:C61"/>
    <mergeCell ref="A62:E62"/>
    <mergeCell ref="B63:D63"/>
    <mergeCell ref="B64:C64"/>
    <mergeCell ref="B65:C65"/>
    <mergeCell ref="B66:C66"/>
    <mergeCell ref="B67:C67"/>
    <mergeCell ref="B68:C68"/>
    <mergeCell ref="A82:E82"/>
    <mergeCell ref="A70:C70"/>
    <mergeCell ref="A71:E71"/>
    <mergeCell ref="B72:D72"/>
    <mergeCell ref="B73:C73"/>
    <mergeCell ref="B74:C74"/>
    <mergeCell ref="B75:C75"/>
    <mergeCell ref="B76:C76"/>
    <mergeCell ref="B77:C77"/>
    <mergeCell ref="B78:C78"/>
    <mergeCell ref="A79:C79"/>
    <mergeCell ref="A81:C81"/>
    <mergeCell ref="C94:D94"/>
    <mergeCell ref="B83:D83"/>
    <mergeCell ref="B84:D84"/>
    <mergeCell ref="B85:D85"/>
    <mergeCell ref="B86:D86"/>
    <mergeCell ref="B87:D87"/>
    <mergeCell ref="B88:D88"/>
    <mergeCell ref="B89:D89"/>
    <mergeCell ref="A90:D90"/>
    <mergeCell ref="A91:C91"/>
    <mergeCell ref="A92:D92"/>
    <mergeCell ref="B93:D93"/>
    <mergeCell ref="A113:D113"/>
    <mergeCell ref="C95:D95"/>
    <mergeCell ref="A96:A103"/>
    <mergeCell ref="B96:C96"/>
    <mergeCell ref="A105:D105"/>
    <mergeCell ref="A106:D106"/>
    <mergeCell ref="B107:D107"/>
    <mergeCell ref="B108:D108"/>
    <mergeCell ref="B109:D109"/>
    <mergeCell ref="B110:D110"/>
    <mergeCell ref="A111:C111"/>
    <mergeCell ref="B112:D112"/>
  </mergeCells>
  <printOptions horizontalCentered="1"/>
  <pageMargins left="3.937007874015748E-2" right="3.937007874015748E-2" top="0.15748031496062992" bottom="0.15748031496062992" header="0.31496062992125984" footer="0"/>
  <pageSetup paperSize="9" scale="45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9"/>
  <sheetViews>
    <sheetView showGridLines="0" topLeftCell="A10" workbookViewId="0">
      <selection activeCell="D17" sqref="D17:D28"/>
    </sheetView>
  </sheetViews>
  <sheetFormatPr defaultRowHeight="15" x14ac:dyDescent="0.25"/>
  <cols>
    <col min="1" max="1" width="5.140625" style="85" bestFit="1" customWidth="1"/>
    <col min="2" max="2" width="45.140625" style="85" customWidth="1"/>
    <col min="3" max="3" width="9.140625" style="85"/>
    <col min="4" max="5" width="15.140625" style="85" customWidth="1"/>
    <col min="6" max="7" width="10.42578125" style="85" customWidth="1"/>
    <col min="8" max="16384" width="9.140625" style="85"/>
  </cols>
  <sheetData>
    <row r="2" spans="1:7" x14ac:dyDescent="0.25">
      <c r="A2" s="252" t="s">
        <v>175</v>
      </c>
      <c r="B2" s="252"/>
      <c r="C2" s="252"/>
      <c r="D2" s="252"/>
      <c r="E2" s="252"/>
      <c r="F2" s="252"/>
      <c r="G2" s="252"/>
    </row>
    <row r="3" spans="1:7" ht="45" x14ac:dyDescent="0.25">
      <c r="A3" s="86" t="s">
        <v>114</v>
      </c>
      <c r="B3" s="86" t="s">
        <v>115</v>
      </c>
      <c r="C3" s="86" t="s">
        <v>116</v>
      </c>
      <c r="D3" s="86" t="s">
        <v>147</v>
      </c>
      <c r="E3" s="86" t="s">
        <v>117</v>
      </c>
      <c r="F3" s="86" t="s">
        <v>148</v>
      </c>
      <c r="G3" s="86" t="s">
        <v>118</v>
      </c>
    </row>
    <row r="4" spans="1:7" x14ac:dyDescent="0.25">
      <c r="A4" s="87" t="s">
        <v>153</v>
      </c>
      <c r="B4" s="88" t="s">
        <v>138</v>
      </c>
      <c r="C4" s="89">
        <v>2</v>
      </c>
      <c r="D4" s="95"/>
      <c r="E4" s="90">
        <f>TRUNC(C4*D4,2)</f>
        <v>0</v>
      </c>
      <c r="F4" s="89">
        <v>12</v>
      </c>
      <c r="G4" s="90">
        <f>TRUNC(E4/F4,2)</f>
        <v>0</v>
      </c>
    </row>
    <row r="5" spans="1:7" x14ac:dyDescent="0.25">
      <c r="A5" s="87" t="s">
        <v>154</v>
      </c>
      <c r="B5" s="88" t="s">
        <v>151</v>
      </c>
      <c r="C5" s="89">
        <v>1</v>
      </c>
      <c r="D5" s="95"/>
      <c r="E5" s="90">
        <f t="shared" ref="E5:E9" si="0">TRUNC(C5*D5,2)</f>
        <v>0</v>
      </c>
      <c r="F5" s="89">
        <v>12</v>
      </c>
      <c r="G5" s="90">
        <f t="shared" ref="G5:G9" si="1">TRUNC(E5/F5,2)</f>
        <v>0</v>
      </c>
    </row>
    <row r="6" spans="1:7" x14ac:dyDescent="0.25">
      <c r="A6" s="87" t="s">
        <v>155</v>
      </c>
      <c r="B6" s="88" t="s">
        <v>152</v>
      </c>
      <c r="C6" s="89">
        <v>2</v>
      </c>
      <c r="D6" s="95"/>
      <c r="E6" s="90">
        <f t="shared" si="0"/>
        <v>0</v>
      </c>
      <c r="F6" s="89">
        <v>12</v>
      </c>
      <c r="G6" s="90">
        <f t="shared" si="1"/>
        <v>0</v>
      </c>
    </row>
    <row r="7" spans="1:7" ht="36.75" customHeight="1" x14ac:dyDescent="0.25">
      <c r="A7" s="87" t="s">
        <v>156</v>
      </c>
      <c r="B7" s="88" t="s">
        <v>139</v>
      </c>
      <c r="C7" s="89">
        <v>6</v>
      </c>
      <c r="D7" s="95"/>
      <c r="E7" s="90">
        <f t="shared" si="0"/>
        <v>0</v>
      </c>
      <c r="F7" s="89">
        <v>12</v>
      </c>
      <c r="G7" s="90">
        <f t="shared" si="1"/>
        <v>0</v>
      </c>
    </row>
    <row r="8" spans="1:7" ht="63" customHeight="1" x14ac:dyDescent="0.25">
      <c r="A8" s="87" t="s">
        <v>157</v>
      </c>
      <c r="B8" s="88" t="s">
        <v>140</v>
      </c>
      <c r="C8" s="89">
        <v>6</v>
      </c>
      <c r="D8" s="95"/>
      <c r="E8" s="90">
        <f t="shared" si="0"/>
        <v>0</v>
      </c>
      <c r="F8" s="89">
        <v>12</v>
      </c>
      <c r="G8" s="90">
        <f t="shared" si="1"/>
        <v>0</v>
      </c>
    </row>
    <row r="9" spans="1:7" x14ac:dyDescent="0.25">
      <c r="A9" s="87" t="s">
        <v>158</v>
      </c>
      <c r="B9" s="88" t="s">
        <v>146</v>
      </c>
      <c r="C9" s="89">
        <v>6</v>
      </c>
      <c r="D9" s="95"/>
      <c r="E9" s="90">
        <f t="shared" si="0"/>
        <v>0</v>
      </c>
      <c r="F9" s="89">
        <v>12</v>
      </c>
      <c r="G9" s="90">
        <f t="shared" si="1"/>
        <v>0</v>
      </c>
    </row>
    <row r="10" spans="1:7" x14ac:dyDescent="0.25">
      <c r="A10" s="253" t="s">
        <v>174</v>
      </c>
      <c r="B10" s="253"/>
      <c r="C10" s="253"/>
      <c r="D10" s="253"/>
      <c r="E10" s="253"/>
      <c r="F10" s="253"/>
      <c r="G10" s="91">
        <f>SUM(G4:G9)</f>
        <v>0</v>
      </c>
    </row>
    <row r="15" spans="1:7" x14ac:dyDescent="0.25">
      <c r="A15" s="252" t="s">
        <v>173</v>
      </c>
      <c r="B15" s="252"/>
      <c r="C15" s="252"/>
      <c r="D15" s="252"/>
      <c r="E15" s="252"/>
      <c r="F15" s="252"/>
      <c r="G15" s="252"/>
    </row>
    <row r="16" spans="1:7" ht="45" x14ac:dyDescent="0.25">
      <c r="A16" s="86" t="s">
        <v>114</v>
      </c>
      <c r="B16" s="86" t="s">
        <v>115</v>
      </c>
      <c r="C16" s="86" t="s">
        <v>116</v>
      </c>
      <c r="D16" s="86" t="s">
        <v>147</v>
      </c>
      <c r="E16" s="86" t="s">
        <v>117</v>
      </c>
      <c r="F16" s="86" t="s">
        <v>121</v>
      </c>
      <c r="G16" s="86" t="s">
        <v>118</v>
      </c>
    </row>
    <row r="17" spans="1:7" x14ac:dyDescent="0.25">
      <c r="A17" s="92">
        <v>1</v>
      </c>
      <c r="B17" s="93" t="s">
        <v>151</v>
      </c>
      <c r="C17" s="93">
        <v>1</v>
      </c>
      <c r="D17" s="96"/>
      <c r="E17" s="94">
        <f t="shared" ref="E17:E28" si="2">TRUNC(C17*D17,2)</f>
        <v>0</v>
      </c>
      <c r="F17" s="93">
        <v>12</v>
      </c>
      <c r="G17" s="94">
        <f t="shared" ref="G17:G28" si="3">TRUNC(E17/F17,2)</f>
        <v>0</v>
      </c>
    </row>
    <row r="18" spans="1:7" x14ac:dyDescent="0.25">
      <c r="A18" s="92">
        <v>2</v>
      </c>
      <c r="B18" s="93" t="s">
        <v>171</v>
      </c>
      <c r="C18" s="93">
        <v>1</v>
      </c>
      <c r="D18" s="96"/>
      <c r="E18" s="94">
        <f t="shared" si="2"/>
        <v>0</v>
      </c>
      <c r="F18" s="93">
        <v>24</v>
      </c>
      <c r="G18" s="94">
        <f t="shared" si="3"/>
        <v>0</v>
      </c>
    </row>
    <row r="19" spans="1:7" x14ac:dyDescent="0.25">
      <c r="A19" s="92">
        <v>3</v>
      </c>
      <c r="B19" s="93" t="s">
        <v>141</v>
      </c>
      <c r="C19" s="93">
        <v>1</v>
      </c>
      <c r="D19" s="96"/>
      <c r="E19" s="94">
        <f t="shared" si="2"/>
        <v>0</v>
      </c>
      <c r="F19" s="93">
        <v>12</v>
      </c>
      <c r="G19" s="94">
        <f t="shared" si="3"/>
        <v>0</v>
      </c>
    </row>
    <row r="20" spans="1:7" x14ac:dyDescent="0.25">
      <c r="A20" s="92">
        <v>4</v>
      </c>
      <c r="B20" s="93" t="s">
        <v>142</v>
      </c>
      <c r="C20" s="93">
        <v>1</v>
      </c>
      <c r="D20" s="96"/>
      <c r="E20" s="94">
        <f t="shared" si="2"/>
        <v>0</v>
      </c>
      <c r="F20" s="93">
        <v>12</v>
      </c>
      <c r="G20" s="94">
        <f t="shared" si="3"/>
        <v>0</v>
      </c>
    </row>
    <row r="21" spans="1:7" x14ac:dyDescent="0.25">
      <c r="A21" s="92">
        <v>5</v>
      </c>
      <c r="B21" s="93" t="s">
        <v>262</v>
      </c>
      <c r="C21" s="93">
        <v>1</v>
      </c>
      <c r="D21" s="96"/>
      <c r="E21" s="94">
        <f t="shared" si="2"/>
        <v>0</v>
      </c>
      <c r="F21" s="93">
        <v>24</v>
      </c>
      <c r="G21" s="94">
        <f t="shared" si="3"/>
        <v>0</v>
      </c>
    </row>
    <row r="22" spans="1:7" x14ac:dyDescent="0.25">
      <c r="A22" s="92">
        <v>6</v>
      </c>
      <c r="B22" s="93" t="s">
        <v>263</v>
      </c>
      <c r="C22" s="93">
        <v>1</v>
      </c>
      <c r="D22" s="96"/>
      <c r="E22" s="94">
        <f t="shared" si="2"/>
        <v>0</v>
      </c>
      <c r="F22" s="93">
        <v>12</v>
      </c>
      <c r="G22" s="94">
        <f t="shared" si="3"/>
        <v>0</v>
      </c>
    </row>
    <row r="23" spans="1:7" x14ac:dyDescent="0.25">
      <c r="A23" s="92">
        <v>7</v>
      </c>
      <c r="B23" s="93" t="s">
        <v>169</v>
      </c>
      <c r="C23" s="93">
        <v>1</v>
      </c>
      <c r="D23" s="96"/>
      <c r="E23" s="94">
        <f t="shared" si="2"/>
        <v>0</v>
      </c>
      <c r="F23" s="93">
        <v>24</v>
      </c>
      <c r="G23" s="94">
        <f t="shared" si="3"/>
        <v>0</v>
      </c>
    </row>
    <row r="24" spans="1:7" x14ac:dyDescent="0.25">
      <c r="A24" s="92">
        <v>8</v>
      </c>
      <c r="B24" s="93" t="s">
        <v>144</v>
      </c>
      <c r="C24" s="93">
        <v>4</v>
      </c>
      <c r="D24" s="96"/>
      <c r="E24" s="94">
        <f t="shared" si="2"/>
        <v>0</v>
      </c>
      <c r="F24" s="93">
        <v>12</v>
      </c>
      <c r="G24" s="94">
        <f t="shared" si="3"/>
        <v>0</v>
      </c>
    </row>
    <row r="25" spans="1:7" x14ac:dyDescent="0.25">
      <c r="A25" s="92">
        <v>9</v>
      </c>
      <c r="B25" s="93" t="s">
        <v>145</v>
      </c>
      <c r="C25" s="93">
        <v>1</v>
      </c>
      <c r="D25" s="96"/>
      <c r="E25" s="94">
        <f t="shared" si="2"/>
        <v>0</v>
      </c>
      <c r="F25" s="93">
        <v>12</v>
      </c>
      <c r="G25" s="94">
        <f t="shared" si="3"/>
        <v>0</v>
      </c>
    </row>
    <row r="26" spans="1:7" x14ac:dyDescent="0.25">
      <c r="A26" s="92">
        <v>10</v>
      </c>
      <c r="B26" s="93" t="s">
        <v>149</v>
      </c>
      <c r="C26" s="93">
        <v>1</v>
      </c>
      <c r="D26" s="96"/>
      <c r="E26" s="94">
        <f t="shared" si="2"/>
        <v>0</v>
      </c>
      <c r="F26" s="93">
        <v>12</v>
      </c>
      <c r="G26" s="94">
        <f t="shared" si="3"/>
        <v>0</v>
      </c>
    </row>
    <row r="27" spans="1:7" x14ac:dyDescent="0.25">
      <c r="A27" s="92">
        <v>11</v>
      </c>
      <c r="B27" s="93" t="s">
        <v>170</v>
      </c>
      <c r="C27" s="93">
        <v>1</v>
      </c>
      <c r="D27" s="96"/>
      <c r="E27" s="94">
        <f t="shared" si="2"/>
        <v>0</v>
      </c>
      <c r="F27" s="93">
        <v>12</v>
      </c>
      <c r="G27" s="94">
        <f t="shared" si="3"/>
        <v>0</v>
      </c>
    </row>
    <row r="28" spans="1:7" x14ac:dyDescent="0.25">
      <c r="A28" s="92">
        <v>12</v>
      </c>
      <c r="B28" s="93" t="s">
        <v>150</v>
      </c>
      <c r="C28" s="93">
        <v>4</v>
      </c>
      <c r="D28" s="96"/>
      <c r="E28" s="94">
        <f t="shared" si="2"/>
        <v>0</v>
      </c>
      <c r="F28" s="93">
        <v>12</v>
      </c>
      <c r="G28" s="94">
        <f t="shared" si="3"/>
        <v>0</v>
      </c>
    </row>
    <row r="29" spans="1:7" x14ac:dyDescent="0.25">
      <c r="A29" s="253" t="s">
        <v>172</v>
      </c>
      <c r="B29" s="253"/>
      <c r="C29" s="253"/>
      <c r="D29" s="253"/>
      <c r="E29" s="253"/>
      <c r="F29" s="253"/>
      <c r="G29" s="91">
        <f>SUM(G17:G28)</f>
        <v>0</v>
      </c>
    </row>
  </sheetData>
  <sheetProtection password="CAC1" sheet="1" objects="1" scenarios="1"/>
  <sortState ref="B16:G30">
    <sortCondition ref="B16:B30"/>
  </sortState>
  <mergeCells count="4">
    <mergeCell ref="A15:G15"/>
    <mergeCell ref="A29:F29"/>
    <mergeCell ref="A2:G2"/>
    <mergeCell ref="A10:F10"/>
  </mergeCells>
  <pageMargins left="0.51181102362204722" right="0.51181102362204722" top="0.78740157480314965" bottom="0.78740157480314965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2"/>
  <sheetViews>
    <sheetView showGridLines="0" topLeftCell="A13" zoomScaleNormal="100" workbookViewId="0">
      <selection activeCell="D20" sqref="D20:D41"/>
    </sheetView>
  </sheetViews>
  <sheetFormatPr defaultRowHeight="15" x14ac:dyDescent="0.25"/>
  <cols>
    <col min="1" max="1" width="6.7109375" style="85" bestFit="1" customWidth="1"/>
    <col min="2" max="2" width="85.5703125" style="99" bestFit="1" customWidth="1"/>
    <col min="3" max="3" width="12.42578125" style="85" bestFit="1" customWidth="1"/>
    <col min="4" max="4" width="14" style="85" bestFit="1" customWidth="1"/>
    <col min="5" max="6" width="13.85546875" style="85" bestFit="1" customWidth="1"/>
    <col min="7" max="7" width="12.7109375" style="85" customWidth="1"/>
    <col min="8" max="16384" width="9.140625" style="85"/>
  </cols>
  <sheetData>
    <row r="2" spans="1:7" x14ac:dyDescent="0.25">
      <c r="A2" s="252" t="s">
        <v>261</v>
      </c>
      <c r="B2" s="252"/>
      <c r="C2" s="252"/>
      <c r="D2" s="252"/>
      <c r="E2" s="252"/>
      <c r="F2" s="252"/>
      <c r="G2" s="252"/>
    </row>
    <row r="3" spans="1:7" ht="30" x14ac:dyDescent="0.25">
      <c r="A3" s="97" t="s">
        <v>114</v>
      </c>
      <c r="B3" s="86" t="s">
        <v>115</v>
      </c>
      <c r="C3" s="86" t="s">
        <v>116</v>
      </c>
      <c r="D3" s="86" t="s">
        <v>147</v>
      </c>
      <c r="E3" s="86" t="s">
        <v>117</v>
      </c>
      <c r="F3" s="86" t="s">
        <v>121</v>
      </c>
      <c r="G3" s="86" t="s">
        <v>118</v>
      </c>
    </row>
    <row r="4" spans="1:7" x14ac:dyDescent="0.25">
      <c r="A4" s="92">
        <v>1</v>
      </c>
      <c r="B4" s="93" t="s">
        <v>159</v>
      </c>
      <c r="C4" s="98">
        <v>2</v>
      </c>
      <c r="D4" s="100"/>
      <c r="E4" s="94">
        <f t="shared" ref="E4:E41" si="0">TRUNC(C4*D4,2)</f>
        <v>0</v>
      </c>
      <c r="F4" s="98">
        <v>24</v>
      </c>
      <c r="G4" s="94">
        <f t="shared" ref="G4:G41" si="1">TRUNC(E4/F4,2)</f>
        <v>0</v>
      </c>
    </row>
    <row r="5" spans="1:7" x14ac:dyDescent="0.25">
      <c r="A5" s="92">
        <v>2</v>
      </c>
      <c r="B5" s="93" t="s">
        <v>176</v>
      </c>
      <c r="C5" s="98">
        <v>8</v>
      </c>
      <c r="D5" s="100"/>
      <c r="E5" s="94">
        <f t="shared" si="0"/>
        <v>0</v>
      </c>
      <c r="F5" s="98">
        <v>60</v>
      </c>
      <c r="G5" s="94">
        <f t="shared" si="1"/>
        <v>0</v>
      </c>
    </row>
    <row r="6" spans="1:7" x14ac:dyDescent="0.25">
      <c r="A6" s="92">
        <v>3</v>
      </c>
      <c r="B6" s="93" t="s">
        <v>177</v>
      </c>
      <c r="C6" s="98">
        <v>2</v>
      </c>
      <c r="D6" s="100"/>
      <c r="E6" s="94">
        <f t="shared" si="0"/>
        <v>0</v>
      </c>
      <c r="F6" s="98">
        <v>24</v>
      </c>
      <c r="G6" s="94">
        <f t="shared" si="1"/>
        <v>0</v>
      </c>
    </row>
    <row r="7" spans="1:7" x14ac:dyDescent="0.25">
      <c r="A7" s="92">
        <v>4</v>
      </c>
      <c r="B7" s="93" t="s">
        <v>161</v>
      </c>
      <c r="C7" s="98">
        <v>2</v>
      </c>
      <c r="D7" s="100"/>
      <c r="E7" s="94">
        <f t="shared" si="0"/>
        <v>0</v>
      </c>
      <c r="F7" s="98">
        <v>60</v>
      </c>
      <c r="G7" s="94">
        <f t="shared" si="1"/>
        <v>0</v>
      </c>
    </row>
    <row r="8" spans="1:7" x14ac:dyDescent="0.25">
      <c r="A8" s="92">
        <v>5</v>
      </c>
      <c r="B8" s="93" t="s">
        <v>122</v>
      </c>
      <c r="C8" s="98">
        <v>5</v>
      </c>
      <c r="D8" s="100"/>
      <c r="E8" s="94">
        <f t="shared" si="0"/>
        <v>0</v>
      </c>
      <c r="F8" s="98">
        <v>6</v>
      </c>
      <c r="G8" s="94">
        <f t="shared" si="1"/>
        <v>0</v>
      </c>
    </row>
    <row r="9" spans="1:7" x14ac:dyDescent="0.25">
      <c r="A9" s="92">
        <v>6</v>
      </c>
      <c r="B9" s="93" t="s">
        <v>160</v>
      </c>
      <c r="C9" s="98">
        <v>2</v>
      </c>
      <c r="D9" s="100"/>
      <c r="E9" s="94">
        <f t="shared" si="0"/>
        <v>0</v>
      </c>
      <c r="F9" s="98">
        <v>60</v>
      </c>
      <c r="G9" s="94">
        <f t="shared" si="1"/>
        <v>0</v>
      </c>
    </row>
    <row r="10" spans="1:7" x14ac:dyDescent="0.25">
      <c r="A10" s="92">
        <v>7</v>
      </c>
      <c r="B10" s="93" t="s">
        <v>124</v>
      </c>
      <c r="C10" s="98">
        <v>3</v>
      </c>
      <c r="D10" s="100"/>
      <c r="E10" s="94">
        <f t="shared" si="0"/>
        <v>0</v>
      </c>
      <c r="F10" s="98">
        <v>12</v>
      </c>
      <c r="G10" s="94">
        <f t="shared" si="1"/>
        <v>0</v>
      </c>
    </row>
    <row r="11" spans="1:7" x14ac:dyDescent="0.25">
      <c r="A11" s="92">
        <v>8</v>
      </c>
      <c r="B11" s="93" t="s">
        <v>123</v>
      </c>
      <c r="C11" s="98">
        <v>2</v>
      </c>
      <c r="D11" s="100"/>
      <c r="E11" s="94">
        <f t="shared" si="0"/>
        <v>0</v>
      </c>
      <c r="F11" s="98">
        <v>36</v>
      </c>
      <c r="G11" s="94">
        <f t="shared" si="1"/>
        <v>0</v>
      </c>
    </row>
    <row r="12" spans="1:7" x14ac:dyDescent="0.25">
      <c r="A12" s="92">
        <v>9</v>
      </c>
      <c r="B12" s="93" t="s">
        <v>162</v>
      </c>
      <c r="C12" s="98">
        <v>2</v>
      </c>
      <c r="D12" s="100"/>
      <c r="E12" s="94">
        <f t="shared" si="0"/>
        <v>0</v>
      </c>
      <c r="F12" s="98">
        <v>60</v>
      </c>
      <c r="G12" s="94">
        <f t="shared" si="1"/>
        <v>0</v>
      </c>
    </row>
    <row r="13" spans="1:7" x14ac:dyDescent="0.25">
      <c r="A13" s="92">
        <v>10</v>
      </c>
      <c r="B13" s="93" t="s">
        <v>163</v>
      </c>
      <c r="C13" s="98">
        <v>2</v>
      </c>
      <c r="D13" s="100"/>
      <c r="E13" s="94">
        <f t="shared" si="0"/>
        <v>0</v>
      </c>
      <c r="F13" s="98">
        <v>60</v>
      </c>
      <c r="G13" s="94">
        <f t="shared" si="1"/>
        <v>0</v>
      </c>
    </row>
    <row r="14" spans="1:7" x14ac:dyDescent="0.25">
      <c r="A14" s="92">
        <v>11</v>
      </c>
      <c r="B14" s="93" t="s">
        <v>143</v>
      </c>
      <c r="C14" s="98">
        <v>5</v>
      </c>
      <c r="D14" s="100"/>
      <c r="E14" s="94">
        <f t="shared" si="0"/>
        <v>0</v>
      </c>
      <c r="F14" s="98">
        <v>36</v>
      </c>
      <c r="G14" s="94">
        <f t="shared" si="1"/>
        <v>0</v>
      </c>
    </row>
    <row r="15" spans="1:7" x14ac:dyDescent="0.25">
      <c r="A15" s="92">
        <v>12</v>
      </c>
      <c r="B15" s="93" t="s">
        <v>178</v>
      </c>
      <c r="C15" s="98">
        <v>1</v>
      </c>
      <c r="D15" s="100"/>
      <c r="E15" s="94">
        <f t="shared" si="0"/>
        <v>0</v>
      </c>
      <c r="F15" s="98">
        <v>24</v>
      </c>
      <c r="G15" s="94">
        <f t="shared" si="1"/>
        <v>0</v>
      </c>
    </row>
    <row r="16" spans="1:7" x14ac:dyDescent="0.25">
      <c r="A16" s="92">
        <v>13</v>
      </c>
      <c r="B16" s="93" t="s">
        <v>125</v>
      </c>
      <c r="C16" s="98">
        <v>3</v>
      </c>
      <c r="D16" s="100"/>
      <c r="E16" s="94">
        <f t="shared" si="0"/>
        <v>0</v>
      </c>
      <c r="F16" s="98">
        <v>60</v>
      </c>
      <c r="G16" s="94">
        <f t="shared" si="1"/>
        <v>0</v>
      </c>
    </row>
    <row r="17" spans="1:7" x14ac:dyDescent="0.25">
      <c r="A17" s="92">
        <v>14</v>
      </c>
      <c r="B17" s="93" t="s">
        <v>126</v>
      </c>
      <c r="C17" s="98">
        <v>1</v>
      </c>
      <c r="D17" s="100"/>
      <c r="E17" s="94">
        <f t="shared" si="0"/>
        <v>0</v>
      </c>
      <c r="F17" s="98">
        <v>60</v>
      </c>
      <c r="G17" s="94">
        <f t="shared" si="1"/>
        <v>0</v>
      </c>
    </row>
    <row r="18" spans="1:7" x14ac:dyDescent="0.25">
      <c r="A18" s="92">
        <v>15</v>
      </c>
      <c r="B18" s="93" t="s">
        <v>184</v>
      </c>
      <c r="C18" s="98">
        <v>2</v>
      </c>
      <c r="D18" s="100"/>
      <c r="E18" s="94">
        <f t="shared" si="0"/>
        <v>0</v>
      </c>
      <c r="F18" s="98">
        <v>24</v>
      </c>
      <c r="G18" s="94">
        <f t="shared" si="1"/>
        <v>0</v>
      </c>
    </row>
    <row r="19" spans="1:7" x14ac:dyDescent="0.25">
      <c r="A19" s="92">
        <v>16</v>
      </c>
      <c r="B19" s="93" t="s">
        <v>127</v>
      </c>
      <c r="C19" s="98">
        <v>4</v>
      </c>
      <c r="D19" s="100"/>
      <c r="E19" s="94">
        <f t="shared" si="0"/>
        <v>0</v>
      </c>
      <c r="F19" s="98">
        <v>36</v>
      </c>
      <c r="G19" s="94">
        <f t="shared" si="1"/>
        <v>0</v>
      </c>
    </row>
    <row r="20" spans="1:7" x14ac:dyDescent="0.25">
      <c r="A20" s="92">
        <v>17</v>
      </c>
      <c r="B20" s="93" t="s">
        <v>128</v>
      </c>
      <c r="C20" s="98">
        <v>3</v>
      </c>
      <c r="D20" s="100"/>
      <c r="E20" s="94">
        <f t="shared" si="0"/>
        <v>0</v>
      </c>
      <c r="F20" s="98">
        <v>36</v>
      </c>
      <c r="G20" s="94">
        <f t="shared" si="1"/>
        <v>0</v>
      </c>
    </row>
    <row r="21" spans="1:7" x14ac:dyDescent="0.25">
      <c r="A21" s="92">
        <v>18</v>
      </c>
      <c r="B21" s="93" t="s">
        <v>275</v>
      </c>
      <c r="C21" s="98">
        <v>1</v>
      </c>
      <c r="D21" s="100"/>
      <c r="E21" s="94">
        <f t="shared" si="0"/>
        <v>0</v>
      </c>
      <c r="F21" s="98">
        <v>36</v>
      </c>
      <c r="G21" s="94">
        <f t="shared" si="1"/>
        <v>0</v>
      </c>
    </row>
    <row r="22" spans="1:7" x14ac:dyDescent="0.25">
      <c r="A22" s="92">
        <v>19</v>
      </c>
      <c r="B22" s="93" t="s">
        <v>164</v>
      </c>
      <c r="C22" s="98">
        <v>2</v>
      </c>
      <c r="D22" s="100"/>
      <c r="E22" s="94">
        <f t="shared" si="0"/>
        <v>0</v>
      </c>
      <c r="F22" s="98">
        <v>60</v>
      </c>
      <c r="G22" s="94">
        <f t="shared" si="1"/>
        <v>0</v>
      </c>
    </row>
    <row r="23" spans="1:7" x14ac:dyDescent="0.25">
      <c r="A23" s="92">
        <v>20</v>
      </c>
      <c r="B23" s="93" t="s">
        <v>129</v>
      </c>
      <c r="C23" s="98">
        <v>2</v>
      </c>
      <c r="D23" s="100"/>
      <c r="E23" s="94">
        <f t="shared" si="0"/>
        <v>0</v>
      </c>
      <c r="F23" s="98">
        <v>60</v>
      </c>
      <c r="G23" s="94">
        <f t="shared" si="1"/>
        <v>0</v>
      </c>
    </row>
    <row r="24" spans="1:7" x14ac:dyDescent="0.25">
      <c r="A24" s="92">
        <v>21</v>
      </c>
      <c r="B24" s="93" t="s">
        <v>181</v>
      </c>
      <c r="C24" s="98">
        <v>4</v>
      </c>
      <c r="D24" s="100"/>
      <c r="E24" s="94">
        <f t="shared" si="0"/>
        <v>0</v>
      </c>
      <c r="F24" s="98">
        <v>24</v>
      </c>
      <c r="G24" s="94">
        <f t="shared" si="1"/>
        <v>0</v>
      </c>
    </row>
    <row r="25" spans="1:7" x14ac:dyDescent="0.25">
      <c r="A25" s="92">
        <v>22</v>
      </c>
      <c r="B25" s="93" t="s">
        <v>180</v>
      </c>
      <c r="C25" s="98">
        <v>2</v>
      </c>
      <c r="D25" s="100"/>
      <c r="E25" s="94">
        <f t="shared" si="0"/>
        <v>0</v>
      </c>
      <c r="F25" s="98">
        <v>24</v>
      </c>
      <c r="G25" s="94">
        <f t="shared" si="1"/>
        <v>0</v>
      </c>
    </row>
    <row r="26" spans="1:7" x14ac:dyDescent="0.25">
      <c r="A26" s="92">
        <v>23</v>
      </c>
      <c r="B26" s="93" t="s">
        <v>130</v>
      </c>
      <c r="C26" s="98">
        <v>1</v>
      </c>
      <c r="D26" s="100"/>
      <c r="E26" s="94">
        <f t="shared" si="0"/>
        <v>0</v>
      </c>
      <c r="F26" s="98">
        <v>60</v>
      </c>
      <c r="G26" s="94">
        <f t="shared" si="1"/>
        <v>0</v>
      </c>
    </row>
    <row r="27" spans="1:7" x14ac:dyDescent="0.25">
      <c r="A27" s="92">
        <v>24</v>
      </c>
      <c r="B27" s="93" t="s">
        <v>131</v>
      </c>
      <c r="C27" s="98">
        <v>2</v>
      </c>
      <c r="D27" s="100"/>
      <c r="E27" s="94">
        <f t="shared" si="0"/>
        <v>0</v>
      </c>
      <c r="F27" s="98">
        <v>36</v>
      </c>
      <c r="G27" s="94">
        <f t="shared" si="1"/>
        <v>0</v>
      </c>
    </row>
    <row r="28" spans="1:7" x14ac:dyDescent="0.25">
      <c r="A28" s="92">
        <v>25</v>
      </c>
      <c r="B28" s="93" t="s">
        <v>132</v>
      </c>
      <c r="C28" s="98">
        <v>2</v>
      </c>
      <c r="D28" s="100"/>
      <c r="E28" s="94">
        <f t="shared" si="0"/>
        <v>0</v>
      </c>
      <c r="F28" s="98">
        <v>60</v>
      </c>
      <c r="G28" s="94">
        <f t="shared" si="1"/>
        <v>0</v>
      </c>
    </row>
    <row r="29" spans="1:7" x14ac:dyDescent="0.25">
      <c r="A29" s="92">
        <v>26</v>
      </c>
      <c r="B29" s="93" t="s">
        <v>167</v>
      </c>
      <c r="C29" s="98">
        <v>4</v>
      </c>
      <c r="D29" s="100"/>
      <c r="E29" s="94">
        <f t="shared" si="0"/>
        <v>0</v>
      </c>
      <c r="F29" s="98">
        <v>60</v>
      </c>
      <c r="G29" s="94">
        <f t="shared" si="1"/>
        <v>0</v>
      </c>
    </row>
    <row r="30" spans="1:7" x14ac:dyDescent="0.25">
      <c r="A30" s="92">
        <v>27</v>
      </c>
      <c r="B30" s="93" t="s">
        <v>133</v>
      </c>
      <c r="C30" s="98">
        <v>1</v>
      </c>
      <c r="D30" s="100"/>
      <c r="E30" s="94">
        <f t="shared" si="0"/>
        <v>0</v>
      </c>
      <c r="F30" s="98">
        <v>60</v>
      </c>
      <c r="G30" s="94">
        <f t="shared" si="1"/>
        <v>0</v>
      </c>
    </row>
    <row r="31" spans="1:7" x14ac:dyDescent="0.25">
      <c r="A31" s="92">
        <v>28</v>
      </c>
      <c r="B31" s="93" t="s">
        <v>179</v>
      </c>
      <c r="C31" s="98">
        <v>2</v>
      </c>
      <c r="D31" s="100"/>
      <c r="E31" s="94">
        <f t="shared" si="0"/>
        <v>0</v>
      </c>
      <c r="F31" s="98">
        <v>24</v>
      </c>
      <c r="G31" s="94">
        <f t="shared" si="1"/>
        <v>0</v>
      </c>
    </row>
    <row r="32" spans="1:7" x14ac:dyDescent="0.25">
      <c r="A32" s="92">
        <v>29</v>
      </c>
      <c r="B32" s="93" t="s">
        <v>168</v>
      </c>
      <c r="C32" s="98">
        <v>1</v>
      </c>
      <c r="D32" s="100"/>
      <c r="E32" s="94">
        <f t="shared" si="0"/>
        <v>0</v>
      </c>
      <c r="F32" s="98">
        <v>36</v>
      </c>
      <c r="G32" s="94">
        <f t="shared" si="1"/>
        <v>0</v>
      </c>
    </row>
    <row r="33" spans="1:7" x14ac:dyDescent="0.25">
      <c r="A33" s="92">
        <v>30</v>
      </c>
      <c r="B33" s="93" t="s">
        <v>134</v>
      </c>
      <c r="C33" s="98">
        <v>2</v>
      </c>
      <c r="D33" s="100"/>
      <c r="E33" s="94">
        <f t="shared" si="0"/>
        <v>0</v>
      </c>
      <c r="F33" s="98">
        <v>36</v>
      </c>
      <c r="G33" s="94">
        <f t="shared" si="1"/>
        <v>0</v>
      </c>
    </row>
    <row r="34" spans="1:7" x14ac:dyDescent="0.25">
      <c r="A34" s="92">
        <v>31</v>
      </c>
      <c r="B34" s="93" t="s">
        <v>135</v>
      </c>
      <c r="C34" s="98">
        <v>20</v>
      </c>
      <c r="D34" s="100"/>
      <c r="E34" s="94">
        <f t="shared" si="0"/>
        <v>0</v>
      </c>
      <c r="F34" s="98">
        <v>12</v>
      </c>
      <c r="G34" s="94">
        <f t="shared" si="1"/>
        <v>0</v>
      </c>
    </row>
    <row r="35" spans="1:7" x14ac:dyDescent="0.25">
      <c r="A35" s="92">
        <v>32</v>
      </c>
      <c r="B35" s="93" t="s">
        <v>165</v>
      </c>
      <c r="C35" s="98">
        <v>1</v>
      </c>
      <c r="D35" s="100"/>
      <c r="E35" s="94">
        <f t="shared" si="0"/>
        <v>0</v>
      </c>
      <c r="F35" s="98">
        <v>12</v>
      </c>
      <c r="G35" s="94">
        <f t="shared" si="1"/>
        <v>0</v>
      </c>
    </row>
    <row r="36" spans="1:7" x14ac:dyDescent="0.25">
      <c r="A36" s="92">
        <v>33</v>
      </c>
      <c r="B36" s="93" t="s">
        <v>166</v>
      </c>
      <c r="C36" s="98">
        <v>1</v>
      </c>
      <c r="D36" s="100"/>
      <c r="E36" s="94">
        <f t="shared" si="0"/>
        <v>0</v>
      </c>
      <c r="F36" s="98">
        <v>24</v>
      </c>
      <c r="G36" s="94">
        <f t="shared" si="1"/>
        <v>0</v>
      </c>
    </row>
    <row r="37" spans="1:7" x14ac:dyDescent="0.25">
      <c r="A37" s="92">
        <v>34</v>
      </c>
      <c r="B37" s="93" t="s">
        <v>274</v>
      </c>
      <c r="C37" s="98">
        <v>2</v>
      </c>
      <c r="D37" s="100"/>
      <c r="E37" s="94">
        <f t="shared" si="0"/>
        <v>0</v>
      </c>
      <c r="F37" s="98">
        <v>24</v>
      </c>
      <c r="G37" s="94">
        <f t="shared" si="1"/>
        <v>0</v>
      </c>
    </row>
    <row r="38" spans="1:7" x14ac:dyDescent="0.25">
      <c r="A38" s="92">
        <v>35</v>
      </c>
      <c r="B38" s="93" t="s">
        <v>183</v>
      </c>
      <c r="C38" s="98">
        <v>4</v>
      </c>
      <c r="D38" s="100"/>
      <c r="E38" s="94">
        <f t="shared" si="0"/>
        <v>0</v>
      </c>
      <c r="F38" s="98">
        <v>24</v>
      </c>
      <c r="G38" s="94">
        <f t="shared" si="1"/>
        <v>0</v>
      </c>
    </row>
    <row r="39" spans="1:7" x14ac:dyDescent="0.25">
      <c r="A39" s="92">
        <v>36</v>
      </c>
      <c r="B39" s="93" t="s">
        <v>182</v>
      </c>
      <c r="C39" s="98">
        <v>4</v>
      </c>
      <c r="D39" s="100"/>
      <c r="E39" s="94">
        <f t="shared" si="0"/>
        <v>0</v>
      </c>
      <c r="F39" s="98">
        <v>24</v>
      </c>
      <c r="G39" s="94">
        <f t="shared" si="1"/>
        <v>0</v>
      </c>
    </row>
    <row r="40" spans="1:7" x14ac:dyDescent="0.25">
      <c r="A40" s="92">
        <v>37</v>
      </c>
      <c r="B40" s="93" t="s">
        <v>136</v>
      </c>
      <c r="C40" s="98">
        <v>3</v>
      </c>
      <c r="D40" s="100"/>
      <c r="E40" s="94">
        <f t="shared" si="0"/>
        <v>0</v>
      </c>
      <c r="F40" s="98">
        <v>6</v>
      </c>
      <c r="G40" s="94">
        <f t="shared" si="1"/>
        <v>0</v>
      </c>
    </row>
    <row r="41" spans="1:7" x14ac:dyDescent="0.25">
      <c r="A41" s="92">
        <v>38</v>
      </c>
      <c r="B41" s="93" t="s">
        <v>137</v>
      </c>
      <c r="C41" s="98">
        <v>3</v>
      </c>
      <c r="D41" s="100"/>
      <c r="E41" s="94">
        <f t="shared" si="0"/>
        <v>0</v>
      </c>
      <c r="F41" s="98">
        <v>6</v>
      </c>
      <c r="G41" s="94">
        <f t="shared" si="1"/>
        <v>0</v>
      </c>
    </row>
    <row r="42" spans="1:7" x14ac:dyDescent="0.25">
      <c r="A42" s="254" t="s">
        <v>185</v>
      </c>
      <c r="B42" s="255"/>
      <c r="C42" s="255"/>
      <c r="D42" s="255"/>
      <c r="E42" s="255"/>
      <c r="F42" s="256"/>
      <c r="G42" s="91">
        <f>SUM(G4:G41)</f>
        <v>0</v>
      </c>
    </row>
  </sheetData>
  <sheetProtection sheet="1" objects="1" scenarios="1"/>
  <sortState ref="B4:G41">
    <sortCondition ref="B4:B41"/>
  </sortState>
  <mergeCells count="2">
    <mergeCell ref="A2:G2"/>
    <mergeCell ref="A42:F42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showGridLines="0" workbookViewId="0">
      <selection activeCell="D4" sqref="D4:D5"/>
    </sheetView>
  </sheetViews>
  <sheetFormatPr defaultRowHeight="15" x14ac:dyDescent="0.25"/>
  <cols>
    <col min="1" max="1" width="6.7109375" style="85" bestFit="1" customWidth="1"/>
    <col min="2" max="2" width="46.7109375" style="85" customWidth="1"/>
    <col min="3" max="3" width="8.42578125" style="85" bestFit="1" customWidth="1"/>
    <col min="4" max="4" width="14.7109375" style="85" customWidth="1"/>
    <col min="5" max="5" width="15.140625" style="85" bestFit="1" customWidth="1"/>
    <col min="6" max="16384" width="9.140625" style="85"/>
  </cols>
  <sheetData>
    <row r="2" spans="1:5" x14ac:dyDescent="0.25">
      <c r="A2" s="260" t="s">
        <v>198</v>
      </c>
      <c r="B2" s="260"/>
      <c r="C2" s="260"/>
      <c r="D2" s="260"/>
      <c r="E2" s="260"/>
    </row>
    <row r="3" spans="1:5" ht="30" x14ac:dyDescent="0.25">
      <c r="A3" s="97" t="s">
        <v>114</v>
      </c>
      <c r="B3" s="86" t="s">
        <v>115</v>
      </c>
      <c r="C3" s="86" t="s">
        <v>116</v>
      </c>
      <c r="D3" s="86" t="s">
        <v>147</v>
      </c>
      <c r="E3" s="86" t="s">
        <v>117</v>
      </c>
    </row>
    <row r="4" spans="1:5" ht="30" x14ac:dyDescent="0.25">
      <c r="A4" s="92">
        <v>1</v>
      </c>
      <c r="B4" s="92" t="s">
        <v>196</v>
      </c>
      <c r="C4" s="92">
        <v>24</v>
      </c>
      <c r="D4" s="96"/>
      <c r="E4" s="101">
        <f>TRUNC((C4*D4),2)</f>
        <v>0</v>
      </c>
    </row>
    <row r="5" spans="1:5" x14ac:dyDescent="0.25">
      <c r="A5" s="92">
        <v>2</v>
      </c>
      <c r="B5" s="92" t="s">
        <v>197</v>
      </c>
      <c r="C5" s="92">
        <v>48</v>
      </c>
      <c r="D5" s="96"/>
      <c r="E5" s="101">
        <f>TRUNC((C5*D5),2)</f>
        <v>0</v>
      </c>
    </row>
    <row r="6" spans="1:5" x14ac:dyDescent="0.25">
      <c r="A6" s="257" t="s">
        <v>256</v>
      </c>
      <c r="B6" s="258"/>
      <c r="C6" s="258"/>
      <c r="D6" s="259"/>
      <c r="E6" s="102">
        <f>SUM(E4:E5)</f>
        <v>0</v>
      </c>
    </row>
  </sheetData>
  <sheetProtection password="CAC1" sheet="1" objects="1" scenarios="1"/>
  <mergeCells count="2">
    <mergeCell ref="A6:D6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0"/>
  <sheetViews>
    <sheetView showGridLines="0" workbookViewId="0">
      <selection activeCell="D6" sqref="D6:D50"/>
    </sheetView>
  </sheetViews>
  <sheetFormatPr defaultColWidth="9.140625" defaultRowHeight="15.75" customHeight="1" x14ac:dyDescent="0.25"/>
  <cols>
    <col min="1" max="1" width="11.42578125" style="99" customWidth="1"/>
    <col min="2" max="2" width="54.7109375" style="99" customWidth="1"/>
    <col min="3" max="3" width="12.28515625" style="99" customWidth="1"/>
    <col min="4" max="4" width="13.7109375" style="99" customWidth="1"/>
    <col min="5" max="8" width="7.42578125" style="99" customWidth="1"/>
    <col min="9" max="16384" width="9.140625" style="99"/>
  </cols>
  <sheetData>
    <row r="2" spans="1:8" ht="19.5" customHeight="1" x14ac:dyDescent="0.3">
      <c r="A2" s="261" t="s">
        <v>199</v>
      </c>
      <c r="B2" s="262"/>
      <c r="C2" s="262"/>
      <c r="D2" s="262"/>
      <c r="E2" s="262"/>
      <c r="F2" s="262"/>
      <c r="G2" s="262"/>
      <c r="H2" s="262"/>
    </row>
    <row r="3" spans="1:8" ht="12" customHeight="1" x14ac:dyDescent="0.25">
      <c r="A3" s="263" t="s">
        <v>119</v>
      </c>
      <c r="B3" s="263" t="s">
        <v>120</v>
      </c>
      <c r="C3" s="263" t="s">
        <v>200</v>
      </c>
      <c r="D3" s="263" t="s">
        <v>113</v>
      </c>
      <c r="E3" s="263" t="s">
        <v>201</v>
      </c>
      <c r="F3" s="264"/>
      <c r="G3" s="264"/>
      <c r="H3" s="264"/>
    </row>
    <row r="4" spans="1:8" ht="21.75" customHeight="1" x14ac:dyDescent="0.25">
      <c r="A4" s="264"/>
      <c r="B4" s="264"/>
      <c r="C4" s="264"/>
      <c r="D4" s="264"/>
      <c r="E4" s="264"/>
      <c r="F4" s="264"/>
      <c r="G4" s="264"/>
      <c r="H4" s="264"/>
    </row>
    <row r="5" spans="1:8" x14ac:dyDescent="0.25">
      <c r="A5" s="264"/>
      <c r="B5" s="264"/>
      <c r="C5" s="264"/>
      <c r="D5" s="264"/>
      <c r="E5" s="109">
        <v>10</v>
      </c>
      <c r="F5" s="109">
        <v>50</v>
      </c>
      <c r="G5" s="109">
        <v>200</v>
      </c>
      <c r="H5" s="109">
        <v>500</v>
      </c>
    </row>
    <row r="6" spans="1:8" x14ac:dyDescent="0.25">
      <c r="A6" s="106">
        <v>1</v>
      </c>
      <c r="B6" s="107" t="s">
        <v>202</v>
      </c>
      <c r="C6" s="108" t="s">
        <v>203</v>
      </c>
      <c r="D6" s="110"/>
      <c r="E6" s="111">
        <v>0</v>
      </c>
      <c r="F6" s="111">
        <v>0</v>
      </c>
      <c r="G6" s="111">
        <v>0</v>
      </c>
      <c r="H6" s="111">
        <v>0</v>
      </c>
    </row>
    <row r="7" spans="1:8" x14ac:dyDescent="0.25">
      <c r="A7" s="103">
        <v>2</v>
      </c>
      <c r="B7" s="104" t="s">
        <v>204</v>
      </c>
      <c r="C7" s="105" t="s">
        <v>205</v>
      </c>
      <c r="D7" s="112"/>
      <c r="E7" s="113">
        <v>0</v>
      </c>
      <c r="F7" s="113">
        <v>0</v>
      </c>
      <c r="G7" s="111">
        <v>0</v>
      </c>
      <c r="H7" s="111">
        <v>0</v>
      </c>
    </row>
    <row r="8" spans="1:8" x14ac:dyDescent="0.25">
      <c r="A8" s="103">
        <v>3</v>
      </c>
      <c r="B8" s="104" t="s">
        <v>206</v>
      </c>
      <c r="C8" s="105" t="s">
        <v>203</v>
      </c>
      <c r="D8" s="112"/>
      <c r="E8" s="113">
        <v>0</v>
      </c>
      <c r="F8" s="113">
        <v>0</v>
      </c>
      <c r="G8" s="111">
        <v>0</v>
      </c>
      <c r="H8" s="111">
        <v>0</v>
      </c>
    </row>
    <row r="9" spans="1:8" x14ac:dyDescent="0.25">
      <c r="A9" s="103">
        <v>4</v>
      </c>
      <c r="B9" s="104" t="s">
        <v>207</v>
      </c>
      <c r="C9" s="105" t="s">
        <v>203</v>
      </c>
      <c r="D9" s="112"/>
      <c r="E9" s="113">
        <v>0</v>
      </c>
      <c r="F9" s="113">
        <v>0</v>
      </c>
      <c r="G9" s="111">
        <v>0</v>
      </c>
      <c r="H9" s="111">
        <v>0</v>
      </c>
    </row>
    <row r="10" spans="1:8" x14ac:dyDescent="0.25">
      <c r="A10" s="103">
        <v>5</v>
      </c>
      <c r="B10" s="104" t="s">
        <v>208</v>
      </c>
      <c r="C10" s="105" t="s">
        <v>209</v>
      </c>
      <c r="D10" s="112"/>
      <c r="E10" s="113">
        <v>0</v>
      </c>
      <c r="F10" s="113">
        <v>0</v>
      </c>
      <c r="G10" s="111">
        <v>0</v>
      </c>
      <c r="H10" s="111">
        <v>0</v>
      </c>
    </row>
    <row r="11" spans="1:8" x14ac:dyDescent="0.25">
      <c r="A11" s="103">
        <v>6</v>
      </c>
      <c r="B11" s="104" t="s">
        <v>210</v>
      </c>
      <c r="C11" s="105" t="s">
        <v>203</v>
      </c>
      <c r="D11" s="112"/>
      <c r="E11" s="113">
        <v>0</v>
      </c>
      <c r="F11" s="113">
        <v>0</v>
      </c>
      <c r="G11" s="111">
        <v>0</v>
      </c>
      <c r="H11" s="111">
        <v>0</v>
      </c>
    </row>
    <row r="12" spans="1:8" x14ac:dyDescent="0.25">
      <c r="A12" s="103">
        <v>7</v>
      </c>
      <c r="B12" s="104" t="s">
        <v>211</v>
      </c>
      <c r="C12" s="105" t="s">
        <v>203</v>
      </c>
      <c r="D12" s="112"/>
      <c r="E12" s="113">
        <v>0</v>
      </c>
      <c r="F12" s="113">
        <v>0</v>
      </c>
      <c r="G12" s="111">
        <v>0</v>
      </c>
      <c r="H12" s="111">
        <v>0</v>
      </c>
    </row>
    <row r="13" spans="1:8" x14ac:dyDescent="0.25">
      <c r="A13" s="103">
        <v>8</v>
      </c>
      <c r="B13" s="104" t="s">
        <v>212</v>
      </c>
      <c r="C13" s="105" t="s">
        <v>203</v>
      </c>
      <c r="D13" s="112"/>
      <c r="E13" s="113">
        <v>0</v>
      </c>
      <c r="F13" s="113">
        <v>0</v>
      </c>
      <c r="G13" s="111">
        <v>0</v>
      </c>
      <c r="H13" s="111">
        <v>0</v>
      </c>
    </row>
    <row r="14" spans="1:8" x14ac:dyDescent="0.25">
      <c r="A14" s="103">
        <v>9</v>
      </c>
      <c r="B14" s="104" t="s">
        <v>213</v>
      </c>
      <c r="C14" s="105" t="s">
        <v>203</v>
      </c>
      <c r="D14" s="112"/>
      <c r="E14" s="113">
        <v>0</v>
      </c>
      <c r="F14" s="113">
        <v>0</v>
      </c>
      <c r="G14" s="111">
        <v>0</v>
      </c>
      <c r="H14" s="111">
        <v>0</v>
      </c>
    </row>
    <row r="15" spans="1:8" x14ac:dyDescent="0.25">
      <c r="A15" s="103">
        <v>10</v>
      </c>
      <c r="B15" s="104" t="s">
        <v>214</v>
      </c>
      <c r="C15" s="105" t="s">
        <v>203</v>
      </c>
      <c r="D15" s="112"/>
      <c r="E15" s="113">
        <v>0</v>
      </c>
      <c r="F15" s="113">
        <v>0</v>
      </c>
      <c r="G15" s="111">
        <v>0</v>
      </c>
      <c r="H15" s="111">
        <v>0</v>
      </c>
    </row>
    <row r="16" spans="1:8" x14ac:dyDescent="0.25">
      <c r="A16" s="103">
        <v>11</v>
      </c>
      <c r="B16" s="104" t="s">
        <v>215</v>
      </c>
      <c r="C16" s="105" t="s">
        <v>203</v>
      </c>
      <c r="D16" s="112"/>
      <c r="E16" s="113">
        <v>0</v>
      </c>
      <c r="F16" s="113">
        <v>0</v>
      </c>
      <c r="G16" s="111">
        <v>0</v>
      </c>
      <c r="H16" s="111">
        <v>0</v>
      </c>
    </row>
    <row r="17" spans="1:8" x14ac:dyDescent="0.25">
      <c r="A17" s="103">
        <v>12</v>
      </c>
      <c r="B17" s="104" t="s">
        <v>216</v>
      </c>
      <c r="C17" s="105" t="s">
        <v>203</v>
      </c>
      <c r="D17" s="112"/>
      <c r="E17" s="113">
        <v>0</v>
      </c>
      <c r="F17" s="113">
        <v>0</v>
      </c>
      <c r="G17" s="111">
        <v>0</v>
      </c>
      <c r="H17" s="111">
        <v>0</v>
      </c>
    </row>
    <row r="18" spans="1:8" x14ac:dyDescent="0.25">
      <c r="A18" s="103">
        <v>13</v>
      </c>
      <c r="B18" s="104" t="s">
        <v>217</v>
      </c>
      <c r="C18" s="105" t="s">
        <v>203</v>
      </c>
      <c r="D18" s="112"/>
      <c r="E18" s="113">
        <v>0</v>
      </c>
      <c r="F18" s="113">
        <v>0</v>
      </c>
      <c r="G18" s="111">
        <v>0</v>
      </c>
      <c r="H18" s="111">
        <v>0</v>
      </c>
    </row>
    <row r="19" spans="1:8" x14ac:dyDescent="0.25">
      <c r="A19" s="103">
        <v>14</v>
      </c>
      <c r="B19" s="104" t="s">
        <v>218</v>
      </c>
      <c r="C19" s="105" t="s">
        <v>209</v>
      </c>
      <c r="D19" s="112"/>
      <c r="E19" s="113">
        <v>0</v>
      </c>
      <c r="F19" s="113">
        <v>0</v>
      </c>
      <c r="G19" s="111">
        <v>0</v>
      </c>
      <c r="H19" s="111">
        <v>0</v>
      </c>
    </row>
    <row r="20" spans="1:8" x14ac:dyDescent="0.25">
      <c r="A20" s="103">
        <v>15</v>
      </c>
      <c r="B20" s="104" t="s">
        <v>219</v>
      </c>
      <c r="C20" s="105" t="s">
        <v>203</v>
      </c>
      <c r="D20" s="112"/>
      <c r="E20" s="113">
        <v>0</v>
      </c>
      <c r="F20" s="113">
        <v>0</v>
      </c>
      <c r="G20" s="111">
        <v>0</v>
      </c>
      <c r="H20" s="111">
        <v>0</v>
      </c>
    </row>
    <row r="21" spans="1:8" x14ac:dyDescent="0.25">
      <c r="A21" s="103">
        <v>16</v>
      </c>
      <c r="B21" s="104" t="s">
        <v>220</v>
      </c>
      <c r="C21" s="105" t="s">
        <v>221</v>
      </c>
      <c r="D21" s="112"/>
      <c r="E21" s="113">
        <v>0</v>
      </c>
      <c r="F21" s="113">
        <v>0</v>
      </c>
      <c r="G21" s="111">
        <v>0</v>
      </c>
      <c r="H21" s="111">
        <v>0</v>
      </c>
    </row>
    <row r="22" spans="1:8" x14ac:dyDescent="0.25">
      <c r="A22" s="103">
        <v>17</v>
      </c>
      <c r="B22" s="104" t="s">
        <v>222</v>
      </c>
      <c r="C22" s="105" t="s">
        <v>221</v>
      </c>
      <c r="D22" s="112"/>
      <c r="E22" s="113">
        <v>0</v>
      </c>
      <c r="F22" s="113">
        <v>0</v>
      </c>
      <c r="G22" s="111">
        <v>0</v>
      </c>
      <c r="H22" s="111">
        <v>0</v>
      </c>
    </row>
    <row r="23" spans="1:8" x14ac:dyDescent="0.25">
      <c r="A23" s="103">
        <v>18</v>
      </c>
      <c r="B23" s="104" t="s">
        <v>223</v>
      </c>
      <c r="C23" s="105" t="s">
        <v>221</v>
      </c>
      <c r="D23" s="112"/>
      <c r="E23" s="113">
        <v>0</v>
      </c>
      <c r="F23" s="113">
        <v>0</v>
      </c>
      <c r="G23" s="111">
        <v>0</v>
      </c>
      <c r="H23" s="111">
        <v>0</v>
      </c>
    </row>
    <row r="24" spans="1:8" x14ac:dyDescent="0.25">
      <c r="A24" s="103">
        <v>19</v>
      </c>
      <c r="B24" s="104" t="s">
        <v>224</v>
      </c>
      <c r="C24" s="105" t="s">
        <v>221</v>
      </c>
      <c r="D24" s="112"/>
      <c r="E24" s="113">
        <v>0</v>
      </c>
      <c r="F24" s="113">
        <v>0</v>
      </c>
      <c r="G24" s="111">
        <v>0</v>
      </c>
      <c r="H24" s="111">
        <v>0</v>
      </c>
    </row>
    <row r="25" spans="1:8" x14ac:dyDescent="0.25">
      <c r="A25" s="103">
        <v>20</v>
      </c>
      <c r="B25" s="104" t="s">
        <v>225</v>
      </c>
      <c r="C25" s="105" t="s">
        <v>203</v>
      </c>
      <c r="D25" s="112"/>
      <c r="E25" s="113">
        <v>0</v>
      </c>
      <c r="F25" s="113">
        <v>0</v>
      </c>
      <c r="G25" s="111">
        <v>0</v>
      </c>
      <c r="H25" s="111">
        <v>0</v>
      </c>
    </row>
    <row r="26" spans="1:8" x14ac:dyDescent="0.25">
      <c r="A26" s="103">
        <v>21</v>
      </c>
      <c r="B26" s="104" t="s">
        <v>226</v>
      </c>
      <c r="C26" s="105" t="s">
        <v>203</v>
      </c>
      <c r="D26" s="112"/>
      <c r="E26" s="113">
        <v>0</v>
      </c>
      <c r="F26" s="113">
        <v>0</v>
      </c>
      <c r="G26" s="111">
        <v>0</v>
      </c>
      <c r="H26" s="111">
        <v>0</v>
      </c>
    </row>
    <row r="27" spans="1:8" x14ac:dyDescent="0.25">
      <c r="A27" s="103">
        <v>22</v>
      </c>
      <c r="B27" s="104" t="s">
        <v>227</v>
      </c>
      <c r="C27" s="105" t="s">
        <v>203</v>
      </c>
      <c r="D27" s="112"/>
      <c r="E27" s="113">
        <v>0</v>
      </c>
      <c r="F27" s="113">
        <v>0</v>
      </c>
      <c r="G27" s="111">
        <v>0</v>
      </c>
      <c r="H27" s="111">
        <v>0</v>
      </c>
    </row>
    <row r="28" spans="1:8" x14ac:dyDescent="0.25">
      <c r="A28" s="103">
        <v>23</v>
      </c>
      <c r="B28" s="104" t="s">
        <v>228</v>
      </c>
      <c r="C28" s="105" t="s">
        <v>203</v>
      </c>
      <c r="D28" s="112"/>
      <c r="E28" s="113">
        <v>0</v>
      </c>
      <c r="F28" s="113">
        <v>0</v>
      </c>
      <c r="G28" s="111">
        <v>0</v>
      </c>
      <c r="H28" s="111">
        <v>0</v>
      </c>
    </row>
    <row r="29" spans="1:8" x14ac:dyDescent="0.25">
      <c r="A29" s="103">
        <v>24</v>
      </c>
      <c r="B29" s="104" t="s">
        <v>229</v>
      </c>
      <c r="C29" s="105" t="s">
        <v>203</v>
      </c>
      <c r="D29" s="112"/>
      <c r="E29" s="113">
        <v>0</v>
      </c>
      <c r="F29" s="113">
        <v>0</v>
      </c>
      <c r="G29" s="111">
        <v>0</v>
      </c>
      <c r="H29" s="111">
        <v>0</v>
      </c>
    </row>
    <row r="30" spans="1:8" x14ac:dyDescent="0.25">
      <c r="A30" s="103">
        <v>25</v>
      </c>
      <c r="B30" s="104" t="s">
        <v>230</v>
      </c>
      <c r="C30" s="105" t="s">
        <v>203</v>
      </c>
      <c r="D30" s="112"/>
      <c r="E30" s="113">
        <v>0</v>
      </c>
      <c r="F30" s="113">
        <v>0</v>
      </c>
      <c r="G30" s="111">
        <v>0</v>
      </c>
      <c r="H30" s="111">
        <v>0</v>
      </c>
    </row>
    <row r="31" spans="1:8" x14ac:dyDescent="0.25">
      <c r="A31" s="103">
        <v>26</v>
      </c>
      <c r="B31" s="104" t="s">
        <v>231</v>
      </c>
      <c r="C31" s="105" t="s">
        <v>203</v>
      </c>
      <c r="D31" s="112"/>
      <c r="E31" s="113">
        <v>0</v>
      </c>
      <c r="F31" s="113">
        <v>0</v>
      </c>
      <c r="G31" s="111">
        <v>0</v>
      </c>
      <c r="H31" s="111">
        <v>0</v>
      </c>
    </row>
    <row r="32" spans="1:8" x14ac:dyDescent="0.25">
      <c r="A32" s="103">
        <v>27</v>
      </c>
      <c r="B32" s="104" t="s">
        <v>232</v>
      </c>
      <c r="C32" s="105" t="s">
        <v>203</v>
      </c>
      <c r="D32" s="112"/>
      <c r="E32" s="113">
        <v>0</v>
      </c>
      <c r="F32" s="113">
        <v>0</v>
      </c>
      <c r="G32" s="111">
        <v>0</v>
      </c>
      <c r="H32" s="111">
        <v>0</v>
      </c>
    </row>
    <row r="33" spans="1:8" ht="31.5" x14ac:dyDescent="0.25">
      <c r="A33" s="103">
        <v>28</v>
      </c>
      <c r="B33" s="104" t="s">
        <v>233</v>
      </c>
      <c r="C33" s="105" t="s">
        <v>203</v>
      </c>
      <c r="D33" s="112"/>
      <c r="E33" s="113">
        <v>0</v>
      </c>
      <c r="F33" s="113">
        <v>0</v>
      </c>
      <c r="G33" s="111">
        <v>0</v>
      </c>
      <c r="H33" s="111">
        <v>0</v>
      </c>
    </row>
    <row r="34" spans="1:8" x14ac:dyDescent="0.25">
      <c r="A34" s="103">
        <v>29</v>
      </c>
      <c r="B34" s="104" t="s">
        <v>234</v>
      </c>
      <c r="C34" s="105" t="s">
        <v>203</v>
      </c>
      <c r="D34" s="112"/>
      <c r="E34" s="113">
        <v>0</v>
      </c>
      <c r="F34" s="113">
        <v>0</v>
      </c>
      <c r="G34" s="111">
        <v>0</v>
      </c>
      <c r="H34" s="111">
        <v>0</v>
      </c>
    </row>
    <row r="35" spans="1:8" x14ac:dyDescent="0.25">
      <c r="A35" s="103">
        <v>30</v>
      </c>
      <c r="B35" s="104" t="s">
        <v>235</v>
      </c>
      <c r="C35" s="105" t="s">
        <v>203</v>
      </c>
      <c r="D35" s="112"/>
      <c r="E35" s="113">
        <v>0</v>
      </c>
      <c r="F35" s="113">
        <v>0</v>
      </c>
      <c r="G35" s="111">
        <v>0</v>
      </c>
      <c r="H35" s="111">
        <v>0</v>
      </c>
    </row>
    <row r="36" spans="1:8" x14ac:dyDescent="0.25">
      <c r="A36" s="103">
        <v>31</v>
      </c>
      <c r="B36" s="104" t="s">
        <v>236</v>
      </c>
      <c r="C36" s="105" t="s">
        <v>203</v>
      </c>
      <c r="D36" s="112"/>
      <c r="E36" s="113">
        <v>0</v>
      </c>
      <c r="F36" s="113">
        <v>0</v>
      </c>
      <c r="G36" s="111">
        <v>0</v>
      </c>
      <c r="H36" s="111">
        <v>0</v>
      </c>
    </row>
    <row r="37" spans="1:8" x14ac:dyDescent="0.25">
      <c r="A37" s="103">
        <v>32</v>
      </c>
      <c r="B37" s="104" t="s">
        <v>237</v>
      </c>
      <c r="C37" s="105" t="s">
        <v>203</v>
      </c>
      <c r="D37" s="112"/>
      <c r="E37" s="113">
        <v>0</v>
      </c>
      <c r="F37" s="113">
        <v>0</v>
      </c>
      <c r="G37" s="111">
        <v>0</v>
      </c>
      <c r="H37" s="111">
        <v>0</v>
      </c>
    </row>
    <row r="38" spans="1:8" x14ac:dyDescent="0.25">
      <c r="A38" s="103">
        <v>33</v>
      </c>
      <c r="B38" s="104" t="s">
        <v>238</v>
      </c>
      <c r="C38" s="105" t="s">
        <v>203</v>
      </c>
      <c r="D38" s="112"/>
      <c r="E38" s="113">
        <v>0</v>
      </c>
      <c r="F38" s="113">
        <v>0</v>
      </c>
      <c r="G38" s="111">
        <v>0</v>
      </c>
      <c r="H38" s="111">
        <v>0</v>
      </c>
    </row>
    <row r="39" spans="1:8" x14ac:dyDescent="0.25">
      <c r="A39" s="103">
        <v>34</v>
      </c>
      <c r="B39" s="104" t="s">
        <v>239</v>
      </c>
      <c r="C39" s="105" t="s">
        <v>203</v>
      </c>
      <c r="D39" s="112"/>
      <c r="E39" s="113">
        <v>0</v>
      </c>
      <c r="F39" s="113">
        <v>0</v>
      </c>
      <c r="G39" s="111">
        <v>0</v>
      </c>
      <c r="H39" s="111">
        <v>0</v>
      </c>
    </row>
    <row r="40" spans="1:8" x14ac:dyDescent="0.25">
      <c r="A40" s="103">
        <v>35</v>
      </c>
      <c r="B40" s="104" t="s">
        <v>240</v>
      </c>
      <c r="C40" s="105" t="s">
        <v>203</v>
      </c>
      <c r="D40" s="112"/>
      <c r="E40" s="113">
        <v>0</v>
      </c>
      <c r="F40" s="113">
        <v>0</v>
      </c>
      <c r="G40" s="111">
        <v>0</v>
      </c>
      <c r="H40" s="111">
        <v>0</v>
      </c>
    </row>
    <row r="41" spans="1:8" x14ac:dyDescent="0.25">
      <c r="A41" s="103">
        <v>36</v>
      </c>
      <c r="B41" s="104" t="s">
        <v>241</v>
      </c>
      <c r="C41" s="105" t="s">
        <v>203</v>
      </c>
      <c r="D41" s="112"/>
      <c r="E41" s="113">
        <v>0</v>
      </c>
      <c r="F41" s="113">
        <v>0</v>
      </c>
      <c r="G41" s="111">
        <v>0</v>
      </c>
      <c r="H41" s="111">
        <v>0</v>
      </c>
    </row>
    <row r="42" spans="1:8" x14ac:dyDescent="0.25">
      <c r="A42" s="103">
        <v>37</v>
      </c>
      <c r="B42" s="104" t="s">
        <v>242</v>
      </c>
      <c r="C42" s="105" t="s">
        <v>203</v>
      </c>
      <c r="D42" s="112"/>
      <c r="E42" s="113">
        <v>0</v>
      </c>
      <c r="F42" s="113">
        <v>0</v>
      </c>
      <c r="G42" s="111">
        <v>0</v>
      </c>
      <c r="H42" s="111">
        <v>0</v>
      </c>
    </row>
    <row r="43" spans="1:8" x14ac:dyDescent="0.25">
      <c r="A43" s="103">
        <v>38</v>
      </c>
      <c r="B43" s="104" t="s">
        <v>243</v>
      </c>
      <c r="C43" s="105" t="s">
        <v>203</v>
      </c>
      <c r="D43" s="112"/>
      <c r="E43" s="113">
        <v>0</v>
      </c>
      <c r="F43" s="113">
        <v>0</v>
      </c>
      <c r="G43" s="111">
        <v>0</v>
      </c>
      <c r="H43" s="111">
        <v>0</v>
      </c>
    </row>
    <row r="44" spans="1:8" x14ac:dyDescent="0.25">
      <c r="A44" s="103">
        <v>39</v>
      </c>
      <c r="B44" s="104" t="s">
        <v>244</v>
      </c>
      <c r="C44" s="105" t="s">
        <v>203</v>
      </c>
      <c r="D44" s="112"/>
      <c r="E44" s="113">
        <v>0</v>
      </c>
      <c r="F44" s="113">
        <v>0</v>
      </c>
      <c r="G44" s="111">
        <v>0</v>
      </c>
      <c r="H44" s="111">
        <v>0</v>
      </c>
    </row>
    <row r="45" spans="1:8" x14ac:dyDescent="0.25">
      <c r="A45" s="103">
        <v>40</v>
      </c>
      <c r="B45" s="104" t="s">
        <v>245</v>
      </c>
      <c r="C45" s="105" t="s">
        <v>203</v>
      </c>
      <c r="D45" s="112"/>
      <c r="E45" s="113">
        <v>0</v>
      </c>
      <c r="F45" s="113">
        <v>0</v>
      </c>
      <c r="G45" s="111">
        <v>0</v>
      </c>
      <c r="H45" s="111">
        <v>0</v>
      </c>
    </row>
    <row r="46" spans="1:8" x14ac:dyDescent="0.25">
      <c r="A46" s="103">
        <v>41</v>
      </c>
      <c r="B46" s="104" t="s">
        <v>246</v>
      </c>
      <c r="C46" s="105" t="s">
        <v>203</v>
      </c>
      <c r="D46" s="112"/>
      <c r="E46" s="113">
        <v>0</v>
      </c>
      <c r="F46" s="113">
        <v>0</v>
      </c>
      <c r="G46" s="111">
        <v>0</v>
      </c>
      <c r="H46" s="111">
        <v>0</v>
      </c>
    </row>
    <row r="47" spans="1:8" x14ac:dyDescent="0.25">
      <c r="A47" s="103">
        <v>42</v>
      </c>
      <c r="B47" s="104" t="s">
        <v>247</v>
      </c>
      <c r="C47" s="105" t="s">
        <v>203</v>
      </c>
      <c r="D47" s="112"/>
      <c r="E47" s="113">
        <v>0</v>
      </c>
      <c r="F47" s="113">
        <v>0</v>
      </c>
      <c r="G47" s="111">
        <v>0</v>
      </c>
      <c r="H47" s="111">
        <v>0</v>
      </c>
    </row>
    <row r="48" spans="1:8" x14ac:dyDescent="0.25">
      <c r="A48" s="103">
        <v>43</v>
      </c>
      <c r="B48" s="104" t="s">
        <v>248</v>
      </c>
      <c r="C48" s="105" t="s">
        <v>203</v>
      </c>
      <c r="D48" s="112"/>
      <c r="E48" s="113">
        <v>0</v>
      </c>
      <c r="F48" s="113">
        <v>0</v>
      </c>
      <c r="G48" s="111">
        <v>0</v>
      </c>
      <c r="H48" s="111">
        <v>0</v>
      </c>
    </row>
    <row r="49" spans="1:8" x14ac:dyDescent="0.25">
      <c r="A49" s="103">
        <v>44</v>
      </c>
      <c r="B49" s="104" t="s">
        <v>249</v>
      </c>
      <c r="C49" s="105" t="s">
        <v>209</v>
      </c>
      <c r="D49" s="112"/>
      <c r="E49" s="113">
        <v>0</v>
      </c>
      <c r="F49" s="113">
        <v>0</v>
      </c>
      <c r="G49" s="111">
        <v>0</v>
      </c>
      <c r="H49" s="111">
        <v>0</v>
      </c>
    </row>
    <row r="50" spans="1:8" x14ac:dyDescent="0.25">
      <c r="A50" s="103">
        <v>45</v>
      </c>
      <c r="B50" s="104" t="s">
        <v>250</v>
      </c>
      <c r="C50" s="105" t="s">
        <v>203</v>
      </c>
      <c r="D50" s="112"/>
      <c r="E50" s="113">
        <v>0</v>
      </c>
      <c r="F50" s="113">
        <v>0</v>
      </c>
      <c r="G50" s="111">
        <v>0</v>
      </c>
      <c r="H50" s="111">
        <v>0</v>
      </c>
    </row>
  </sheetData>
  <sheetProtection password="CAC1" sheet="1" objects="1" scenarios="1"/>
  <mergeCells count="6">
    <mergeCell ref="A2:H2"/>
    <mergeCell ref="A3:A5"/>
    <mergeCell ref="B3:B5"/>
    <mergeCell ref="C3:C5"/>
    <mergeCell ref="D3:D5"/>
    <mergeCell ref="E3:H4"/>
  </mergeCells>
  <pageMargins left="0.51181102362204722" right="0.51181102362204722" top="0.78740157480314965" bottom="0.78740157480314965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showGridLines="0" workbookViewId="0">
      <selection activeCell="B4" sqref="B4"/>
    </sheetView>
  </sheetViews>
  <sheetFormatPr defaultRowHeight="18.75" x14ac:dyDescent="0.3"/>
  <cols>
    <col min="1" max="1" width="30.42578125" style="114" bestFit="1" customWidth="1"/>
    <col min="2" max="3" width="17.28515625" style="114" customWidth="1"/>
    <col min="4" max="4" width="26.28515625" style="114" customWidth="1"/>
    <col min="5" max="16384" width="9.140625" style="114"/>
  </cols>
  <sheetData>
    <row r="2" spans="1:4" x14ac:dyDescent="0.3">
      <c r="A2" s="268" t="s">
        <v>265</v>
      </c>
      <c r="B2" s="269"/>
      <c r="C2" s="269"/>
      <c r="D2" s="270"/>
    </row>
    <row r="3" spans="1:4" x14ac:dyDescent="0.3">
      <c r="A3" s="115" t="s">
        <v>251</v>
      </c>
      <c r="B3" s="115" t="s">
        <v>113</v>
      </c>
      <c r="C3" s="115" t="s">
        <v>252</v>
      </c>
      <c r="D3" s="115" t="s">
        <v>253</v>
      </c>
    </row>
    <row r="4" spans="1:4" x14ac:dyDescent="0.3">
      <c r="A4" s="116" t="s">
        <v>109</v>
      </c>
      <c r="B4" s="117">
        <f>'Aux. de Jardinagem'!E113</f>
        <v>2215.905856595512</v>
      </c>
      <c r="C4" s="116">
        <f>'Aux. de Jardinagem'!C11:E11</f>
        <v>3</v>
      </c>
      <c r="D4" s="118">
        <f>TRUNC(B4*C4,2)</f>
        <v>6647.71</v>
      </c>
    </row>
    <row r="5" spans="1:4" x14ac:dyDescent="0.3">
      <c r="A5" s="116" t="s">
        <v>195</v>
      </c>
      <c r="B5" s="117">
        <f>Encarregado!E113</f>
        <v>2581.7515051997807</v>
      </c>
      <c r="C5" s="116">
        <f>Encarregado!C11</f>
        <v>1</v>
      </c>
      <c r="D5" s="118">
        <f>TRUNC(B5*C5,2)</f>
        <v>2581.75</v>
      </c>
    </row>
    <row r="6" spans="1:4" x14ac:dyDescent="0.3">
      <c r="A6" s="266" t="s">
        <v>254</v>
      </c>
      <c r="B6" s="266"/>
      <c r="C6" s="266"/>
      <c r="D6" s="118">
        <f>D4+D5</f>
        <v>9229.4599999999991</v>
      </c>
    </row>
    <row r="7" spans="1:4" x14ac:dyDescent="0.3">
      <c r="A7" s="267" t="s">
        <v>255</v>
      </c>
      <c r="B7" s="267"/>
      <c r="C7" s="267"/>
      <c r="D7" s="119">
        <f>D6*12</f>
        <v>110753.51999999999</v>
      </c>
    </row>
    <row r="9" spans="1:4" x14ac:dyDescent="0.3">
      <c r="A9" s="268" t="s">
        <v>267</v>
      </c>
      <c r="B9" s="269"/>
      <c r="C9" s="269"/>
      <c r="D9" s="270"/>
    </row>
    <row r="10" spans="1:4" x14ac:dyDescent="0.3">
      <c r="A10" s="115" t="s">
        <v>198</v>
      </c>
      <c r="B10" s="115" t="s">
        <v>113</v>
      </c>
      <c r="C10" s="115" t="s">
        <v>252</v>
      </c>
      <c r="D10" s="115" t="s">
        <v>253</v>
      </c>
    </row>
    <row r="11" spans="1:4" x14ac:dyDescent="0.3">
      <c r="A11" s="120" t="s">
        <v>257</v>
      </c>
      <c r="B11" s="120">
        <f>'Serviços Extras'!D4</f>
        <v>0</v>
      </c>
      <c r="C11" s="120">
        <f>'Serviços Extras'!C4</f>
        <v>24</v>
      </c>
      <c r="D11" s="121">
        <f>'Serviços Extras'!E4</f>
        <v>0</v>
      </c>
    </row>
    <row r="12" spans="1:4" x14ac:dyDescent="0.3">
      <c r="A12" s="120" t="s">
        <v>258</v>
      </c>
      <c r="B12" s="120">
        <f>'Serviços Extras'!D5</f>
        <v>0</v>
      </c>
      <c r="C12" s="120">
        <f>'Serviços Extras'!C5</f>
        <v>48</v>
      </c>
      <c r="D12" s="121">
        <f>'Serviços Extras'!E5</f>
        <v>0</v>
      </c>
    </row>
    <row r="13" spans="1:4" x14ac:dyDescent="0.3">
      <c r="A13" s="267" t="s">
        <v>255</v>
      </c>
      <c r="B13" s="267"/>
      <c r="C13" s="267"/>
      <c r="D13" s="119">
        <f>'Serviços Extras'!E6</f>
        <v>0</v>
      </c>
    </row>
    <row r="15" spans="1:4" x14ac:dyDescent="0.3">
      <c r="A15" s="268" t="s">
        <v>266</v>
      </c>
      <c r="B15" s="269"/>
      <c r="C15" s="269"/>
      <c r="D15" s="270"/>
    </row>
    <row r="16" spans="1:4" x14ac:dyDescent="0.3">
      <c r="A16" s="271" t="s">
        <v>259</v>
      </c>
      <c r="B16" s="271"/>
      <c r="C16" s="271"/>
      <c r="D16" s="122">
        <v>50000</v>
      </c>
    </row>
    <row r="17" spans="1:4" x14ac:dyDescent="0.3">
      <c r="A17" s="267" t="s">
        <v>255</v>
      </c>
      <c r="B17" s="267"/>
      <c r="C17" s="267"/>
      <c r="D17" s="119">
        <f>D16</f>
        <v>50000</v>
      </c>
    </row>
    <row r="19" spans="1:4" x14ac:dyDescent="0.3">
      <c r="A19" s="265" t="s">
        <v>268</v>
      </c>
      <c r="B19" s="265"/>
      <c r="C19" s="265"/>
      <c r="D19" s="123">
        <f>D7+D13+D17</f>
        <v>160753.51999999999</v>
      </c>
    </row>
  </sheetData>
  <sheetProtection password="CAC1" sheet="1" objects="1" scenarios="1"/>
  <mergeCells count="9">
    <mergeCell ref="A19:C19"/>
    <mergeCell ref="A6:C6"/>
    <mergeCell ref="A7:C7"/>
    <mergeCell ref="A13:C13"/>
    <mergeCell ref="A2:D2"/>
    <mergeCell ref="A9:D9"/>
    <mergeCell ref="A15:D15"/>
    <mergeCell ref="A16:C16"/>
    <mergeCell ref="A17:C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5:M12"/>
  <sheetViews>
    <sheetView workbookViewId="0">
      <selection activeCell="M5" sqref="M5:M12"/>
    </sheetView>
  </sheetViews>
  <sheetFormatPr defaultRowHeight="15" x14ac:dyDescent="0.25"/>
  <sheetData>
    <row r="5" spans="13:13" x14ac:dyDescent="0.25">
      <c r="M5" s="139">
        <v>423.2</v>
      </c>
    </row>
    <row r="6" spans="13:13" x14ac:dyDescent="0.25">
      <c r="M6" s="139">
        <v>131.09</v>
      </c>
    </row>
    <row r="7" spans="13:13" x14ac:dyDescent="0.25">
      <c r="M7" s="139">
        <v>10.26</v>
      </c>
    </row>
    <row r="8" spans="13:13" x14ac:dyDescent="0.25">
      <c r="M8" s="139">
        <v>84.05</v>
      </c>
    </row>
    <row r="9" spans="13:13" x14ac:dyDescent="0.25">
      <c r="M9" s="139">
        <v>206.1</v>
      </c>
    </row>
    <row r="10" spans="13:13" x14ac:dyDescent="0.25">
      <c r="M10" s="139"/>
    </row>
    <row r="11" spans="13:13" x14ac:dyDescent="0.25">
      <c r="M11" s="139"/>
    </row>
    <row r="12" spans="13:13" x14ac:dyDescent="0.25">
      <c r="M12" s="139">
        <f>SUM(M5:M11)</f>
        <v>854.69999999999993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2</vt:i4>
      </vt:variant>
    </vt:vector>
  </HeadingPairs>
  <TitlesOfParts>
    <vt:vector size="10" baseType="lpstr">
      <vt:lpstr>Aux. de Jardinagem</vt:lpstr>
      <vt:lpstr>Encarregado</vt:lpstr>
      <vt:lpstr>Uniforme - EPI</vt:lpstr>
      <vt:lpstr>Ferramentas</vt:lpstr>
      <vt:lpstr>Serviços Extras</vt:lpstr>
      <vt:lpstr>Relação de Mudas</vt:lpstr>
      <vt:lpstr>Resumo</vt:lpstr>
      <vt:lpstr>Plan1</vt:lpstr>
      <vt:lpstr>'Aux. de Jardinagem'!Area_de_impressao</vt:lpstr>
      <vt:lpstr>Encarregado!Area_de_impressao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Profº Walter Salomao Gouvêa</dc:creator>
  <cp:lastModifiedBy>pe002353</cp:lastModifiedBy>
  <cp:lastPrinted>2017-03-10T14:15:02Z</cp:lastPrinted>
  <dcterms:created xsi:type="dcterms:W3CDTF">2014-04-11T01:53:38Z</dcterms:created>
  <dcterms:modified xsi:type="dcterms:W3CDTF">2017-06-29T17:50:39Z</dcterms:modified>
</cp:coreProperties>
</file>